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uentes\Desktop\DEPARTAMENTO DE COMPRAS\3000\PAAAS\"/>
    </mc:Choice>
  </mc:AlternateContent>
  <xr:revisionPtr revIDLastSave="0" documentId="13_ncr:1_{E33FFB91-9CEE-451E-A9D6-C70B1CFB9351}" xr6:coauthVersionLast="36" xr6:coauthVersionMax="36" xr10:uidLastSave="{00000000-0000-0000-0000-000000000000}"/>
  <bookViews>
    <workbookView xWindow="0" yWindow="0" windowWidth="20040" windowHeight="10470" firstSheet="3" activeTab="4" xr2:uid="{00000000-000D-0000-FFFF-FFFF00000000}"/>
  </bookViews>
  <sheets>
    <sheet name="2000" sheetId="3" state="hidden" r:id="rId1"/>
    <sheet name="Hoja4" sheetId="4" state="hidden" r:id="rId2"/>
    <sheet name="3000" sheetId="5" state="hidden" r:id="rId3"/>
    <sheet name="CAPITULO_2000_24" sheetId="25" r:id="rId4"/>
    <sheet name="CAPITULO_3000_24" sheetId="22" r:id="rId5"/>
  </sheets>
  <definedNames>
    <definedName name="_xlnm.Print_Area" localSheetId="3">CAPITULO_2000_24!$A$1:$AA$154</definedName>
    <definedName name="_xlnm.Print_Area" localSheetId="4">CAPITULO_3000_24!$A$1:$AA$228</definedName>
  </definedNames>
  <calcPr calcId="191029"/>
</workbook>
</file>

<file path=xl/calcChain.xml><?xml version="1.0" encoding="utf-8"?>
<calcChain xmlns="http://schemas.openxmlformats.org/spreadsheetml/2006/main">
  <c r="J138" i="22" l="1"/>
  <c r="G138" i="22"/>
  <c r="G132" i="22"/>
  <c r="G130" i="22"/>
  <c r="G128" i="22"/>
  <c r="G126" i="22"/>
  <c r="G124" i="22"/>
  <c r="G122" i="22"/>
  <c r="M118" i="22"/>
  <c r="J118" i="22"/>
  <c r="J183" i="22"/>
  <c r="G193" i="22"/>
  <c r="D143" i="22"/>
  <c r="E143" i="22"/>
  <c r="F126" i="22"/>
  <c r="F124" i="22"/>
  <c r="D94" i="22" l="1"/>
  <c r="E94" i="22"/>
  <c r="F83" i="22"/>
  <c r="J83" i="22" s="1"/>
  <c r="F81" i="22"/>
  <c r="J81" i="22" s="1"/>
  <c r="L115" i="25"/>
  <c r="D22" i="22" l="1"/>
  <c r="E22" i="22"/>
  <c r="F20" i="22"/>
  <c r="G20" i="22" s="1"/>
  <c r="P16" i="22" l="1"/>
  <c r="G16" i="22"/>
  <c r="R10" i="22"/>
  <c r="L136" i="25" l="1"/>
  <c r="I134" i="25"/>
  <c r="F95" i="25"/>
  <c r="F93" i="25"/>
  <c r="F91" i="25"/>
  <c r="F89" i="25"/>
  <c r="I75" i="25"/>
  <c r="F33" i="25"/>
  <c r="F31" i="25"/>
  <c r="F13" i="25"/>
  <c r="L138" i="25"/>
  <c r="L119" i="25"/>
  <c r="F74" i="25"/>
  <c r="I73" i="25"/>
  <c r="I71" i="25"/>
  <c r="E82" i="25" l="1"/>
  <c r="E147" i="25"/>
  <c r="C82" i="25"/>
  <c r="L73" i="25"/>
  <c r="L71" i="25"/>
  <c r="E68" i="25" l="1"/>
  <c r="E223" i="22" l="1"/>
  <c r="E48" i="25"/>
  <c r="E51" i="25" s="1"/>
  <c r="D51" i="25"/>
  <c r="C51" i="25"/>
  <c r="C147" i="25"/>
  <c r="C125" i="25"/>
  <c r="C109" i="25"/>
  <c r="D98" i="25"/>
  <c r="C24" i="25"/>
  <c r="D147" i="25"/>
  <c r="E130" i="25"/>
  <c r="E93" i="25"/>
  <c r="D24" i="25"/>
  <c r="E200" i="22" l="1"/>
  <c r="D200" i="22"/>
  <c r="E144" i="25" l="1"/>
  <c r="E140" i="25"/>
  <c r="E138" i="25"/>
  <c r="E136" i="25"/>
  <c r="E134" i="25"/>
  <c r="E132" i="25"/>
  <c r="S142" i="25"/>
  <c r="R142" i="25"/>
  <c r="T140" i="25"/>
  <c r="S140" i="25"/>
  <c r="R140" i="25"/>
  <c r="E119" i="25"/>
  <c r="D125" i="25"/>
  <c r="E74" i="25"/>
  <c r="E70" i="25"/>
  <c r="E71" i="25"/>
  <c r="E72" i="25"/>
  <c r="E73" i="25"/>
  <c r="E75" i="25"/>
  <c r="E69" i="25"/>
  <c r="D82" i="25"/>
  <c r="D38" i="25"/>
  <c r="C38" i="25"/>
  <c r="T33" i="25"/>
  <c r="S33" i="25"/>
  <c r="R33" i="25"/>
  <c r="E33" i="25"/>
  <c r="E22" i="25"/>
  <c r="E20" i="25"/>
  <c r="E13" i="25"/>
  <c r="Y22" i="25"/>
  <c r="T22" i="25"/>
  <c r="S22" i="25"/>
  <c r="R22" i="25"/>
  <c r="Y20" i="25"/>
  <c r="T20" i="25"/>
  <c r="S20" i="25"/>
  <c r="R20" i="25"/>
  <c r="F132" i="22"/>
  <c r="F143" i="22" s="1"/>
  <c r="F130" i="22"/>
  <c r="F128" i="22"/>
  <c r="F122" i="22"/>
  <c r="F85" i="22"/>
  <c r="J85" i="22" s="1"/>
  <c r="F79" i="22"/>
  <c r="G79" i="22" s="1"/>
  <c r="F18" i="22"/>
  <c r="G18" i="22" s="1"/>
  <c r="F6" i="22"/>
  <c r="G6" i="22" s="1"/>
  <c r="F4" i="22"/>
  <c r="M4" i="22" l="1"/>
  <c r="G4" i="22"/>
  <c r="F159" i="22" l="1"/>
  <c r="S159" i="22"/>
  <c r="F161" i="22"/>
  <c r="S161" i="22"/>
  <c r="F163" i="22"/>
  <c r="S163" i="22"/>
  <c r="F165" i="22"/>
  <c r="S165" i="22"/>
  <c r="F167" i="22"/>
  <c r="S167" i="22"/>
  <c r="D171" i="22"/>
  <c r="E171" i="22"/>
  <c r="E218" i="22"/>
  <c r="T193" i="22"/>
  <c r="T121" i="25"/>
  <c r="T115" i="25"/>
  <c r="T105" i="25"/>
  <c r="T103" i="25"/>
  <c r="T95" i="25"/>
  <c r="T93" i="25"/>
  <c r="T91" i="25"/>
  <c r="T89" i="25"/>
  <c r="T31" i="25"/>
  <c r="T13" i="25"/>
  <c r="T11" i="25"/>
  <c r="T138" i="22"/>
  <c r="T118" i="22"/>
  <c r="T12" i="22"/>
  <c r="T4" i="22"/>
  <c r="F51" i="22"/>
  <c r="R16" i="25"/>
  <c r="S16" i="25"/>
  <c r="Y16" i="25"/>
  <c r="R18" i="25"/>
  <c r="S18" i="25"/>
  <c r="Y18" i="25"/>
  <c r="R35" i="25"/>
  <c r="S35" i="25"/>
  <c r="S195" i="22"/>
  <c r="F197" i="22"/>
  <c r="S197" i="22"/>
  <c r="S193" i="22"/>
  <c r="F193" i="22"/>
  <c r="F200" i="22" s="1"/>
  <c r="S64" i="25"/>
  <c r="R64" i="25"/>
  <c r="R121" i="25"/>
  <c r="E121" i="25"/>
  <c r="S117" i="25"/>
  <c r="R117" i="25"/>
  <c r="S115" i="25"/>
  <c r="R115" i="25"/>
  <c r="E115" i="25"/>
  <c r="S105" i="25"/>
  <c r="E105" i="25"/>
  <c r="S103" i="25"/>
  <c r="R103" i="25"/>
  <c r="E103" i="25"/>
  <c r="C98" i="25"/>
  <c r="C149" i="25" s="1"/>
  <c r="E209" i="22" s="1"/>
  <c r="S95" i="25"/>
  <c r="R95" i="25"/>
  <c r="E95" i="25"/>
  <c r="S93" i="25"/>
  <c r="R93" i="25"/>
  <c r="S91" i="25"/>
  <c r="E91" i="25"/>
  <c r="R89" i="25"/>
  <c r="E89" i="25"/>
  <c r="S79" i="25"/>
  <c r="R79" i="25"/>
  <c r="E79" i="25"/>
  <c r="S78" i="25"/>
  <c r="S77" i="25"/>
  <c r="R77" i="25"/>
  <c r="E77" i="25"/>
  <c r="S76" i="25"/>
  <c r="S72" i="25"/>
  <c r="R72" i="25"/>
  <c r="S67" i="25"/>
  <c r="S66" i="25"/>
  <c r="R66" i="25"/>
  <c r="E66" i="25"/>
  <c r="S65" i="25"/>
  <c r="E64" i="25"/>
  <c r="S63" i="25"/>
  <c r="S62" i="25"/>
  <c r="R62" i="25"/>
  <c r="E62" i="25"/>
  <c r="S61" i="25"/>
  <c r="S60" i="25"/>
  <c r="R60" i="25"/>
  <c r="E60" i="25"/>
  <c r="S59" i="25"/>
  <c r="S58" i="25"/>
  <c r="R58" i="25"/>
  <c r="E58" i="25"/>
  <c r="D149" i="25"/>
  <c r="S48" i="25"/>
  <c r="R48" i="25"/>
  <c r="S31" i="25"/>
  <c r="R31" i="25"/>
  <c r="E31" i="25"/>
  <c r="E38" i="25" s="1"/>
  <c r="Y13" i="25"/>
  <c r="S13" i="25"/>
  <c r="R13" i="25"/>
  <c r="S11" i="25"/>
  <c r="R11" i="25"/>
  <c r="E11" i="25"/>
  <c r="S138" i="22"/>
  <c r="S69" i="22"/>
  <c r="S103" i="22"/>
  <c r="F103" i="22"/>
  <c r="D111" i="22"/>
  <c r="F138" i="22"/>
  <c r="F134" i="22"/>
  <c r="S73" i="22"/>
  <c r="F67" i="22"/>
  <c r="D59" i="22"/>
  <c r="F55" i="22"/>
  <c r="M55" i="22" s="1"/>
  <c r="S55" i="22" s="1"/>
  <c r="S47" i="22"/>
  <c r="F47" i="22"/>
  <c r="S34" i="22"/>
  <c r="F91" i="22"/>
  <c r="S183" i="22"/>
  <c r="S181" i="22"/>
  <c r="S140" i="22"/>
  <c r="S136" i="22"/>
  <c r="S134" i="22"/>
  <c r="S120" i="22"/>
  <c r="S118" i="22"/>
  <c r="S107" i="22"/>
  <c r="S87" i="22"/>
  <c r="S77" i="22"/>
  <c r="F77" i="22"/>
  <c r="S75" i="22"/>
  <c r="S71" i="22"/>
  <c r="F49" i="22"/>
  <c r="G49" i="22" s="1"/>
  <c r="T49" i="22" s="1"/>
  <c r="S36" i="22"/>
  <c r="S32" i="22"/>
  <c r="S12" i="22"/>
  <c r="F45" i="22"/>
  <c r="F14" i="22"/>
  <c r="F8" i="22"/>
  <c r="F10" i="22"/>
  <c r="F12" i="22"/>
  <c r="F53" i="22"/>
  <c r="E59" i="22"/>
  <c r="F69" i="22"/>
  <c r="F71" i="22"/>
  <c r="F73" i="22"/>
  <c r="F75" i="22"/>
  <c r="F87" i="22"/>
  <c r="F89" i="22"/>
  <c r="F100" i="22"/>
  <c r="G100" i="22" s="1"/>
  <c r="T100" i="22" s="1"/>
  <c r="F105" i="22"/>
  <c r="J105" i="22" s="1"/>
  <c r="T105" i="22" s="1"/>
  <c r="F107" i="22"/>
  <c r="E111" i="22"/>
  <c r="F118" i="22"/>
  <c r="F120" i="22"/>
  <c r="F136" i="22"/>
  <c r="F140" i="22"/>
  <c r="F181" i="22"/>
  <c r="F183" i="22"/>
  <c r="D186" i="22"/>
  <c r="E186" i="22"/>
  <c r="E9" i="5"/>
  <c r="E10" i="5"/>
  <c r="E11" i="5"/>
  <c r="E12" i="5"/>
  <c r="E13" i="5"/>
  <c r="E14" i="5"/>
  <c r="E15" i="5"/>
  <c r="C16" i="5"/>
  <c r="D16" i="5"/>
  <c r="E20" i="5"/>
  <c r="E21" i="5"/>
  <c r="E22" i="5"/>
  <c r="C23" i="5"/>
  <c r="D23" i="5"/>
  <c r="E27" i="5"/>
  <c r="E31" i="5" s="1"/>
  <c r="E28" i="5"/>
  <c r="E29" i="5"/>
  <c r="E30" i="5"/>
  <c r="C31" i="5"/>
  <c r="D31" i="5"/>
  <c r="E35" i="5"/>
  <c r="C36" i="5"/>
  <c r="D36" i="5"/>
  <c r="E40" i="5"/>
  <c r="E41" i="5"/>
  <c r="E42" i="5"/>
  <c r="E43" i="5"/>
  <c r="E44" i="5"/>
  <c r="E45" i="5"/>
  <c r="E46" i="5"/>
  <c r="C47" i="5"/>
  <c r="D47" i="5"/>
  <c r="E47" i="5" s="1"/>
  <c r="E51" i="5"/>
  <c r="E52" i="5" s="1"/>
  <c r="D52" i="5"/>
  <c r="C25" i="4"/>
  <c r="E25" i="4"/>
  <c r="C64" i="4"/>
  <c r="E64" i="4"/>
  <c r="E10" i="3"/>
  <c r="E11" i="3"/>
  <c r="E12" i="3"/>
  <c r="C13" i="3"/>
  <c r="D13" i="3"/>
  <c r="E17" i="3"/>
  <c r="E18" i="3"/>
  <c r="C19" i="3"/>
  <c r="D19" i="3"/>
  <c r="E19" i="3" s="1"/>
  <c r="E23" i="3"/>
  <c r="C24" i="3"/>
  <c r="D24" i="3"/>
  <c r="E24" i="3" s="1"/>
  <c r="E28" i="3"/>
  <c r="C29" i="3"/>
  <c r="D29" i="3"/>
  <c r="E33" i="3"/>
  <c r="E34" i="3"/>
  <c r="E35" i="3"/>
  <c r="E36" i="3"/>
  <c r="C37" i="3"/>
  <c r="D37" i="3"/>
  <c r="E41" i="3"/>
  <c r="C42" i="3"/>
  <c r="E42" i="3"/>
  <c r="D42" i="3"/>
  <c r="E46" i="3"/>
  <c r="C47" i="3"/>
  <c r="D47" i="3"/>
  <c r="E51" i="3"/>
  <c r="E52" i="3"/>
  <c r="E54" i="3" s="1"/>
  <c r="E53" i="3"/>
  <c r="C54" i="3"/>
  <c r="D54" i="3"/>
  <c r="S121" i="25"/>
  <c r="S89" i="25"/>
  <c r="R91" i="25"/>
  <c r="Y11" i="25"/>
  <c r="S4" i="22"/>
  <c r="S100" i="22" l="1"/>
  <c r="S49" i="22"/>
  <c r="M89" i="22"/>
  <c r="G89" i="22"/>
  <c r="S105" i="22"/>
  <c r="P67" i="22"/>
  <c r="F94" i="22"/>
  <c r="G67" i="22"/>
  <c r="P91" i="22"/>
  <c r="G91" i="22"/>
  <c r="P53" i="22"/>
  <c r="M53" i="22"/>
  <c r="G53" i="22"/>
  <c r="T55" i="22"/>
  <c r="P10" i="22"/>
  <c r="G10" i="22"/>
  <c r="G8" i="22"/>
  <c r="F22" i="22"/>
  <c r="P14" i="22"/>
  <c r="G14" i="22"/>
  <c r="P45" i="22"/>
  <c r="G45" i="22"/>
  <c r="P51" i="22"/>
  <c r="J51" i="22"/>
  <c r="G51" i="22"/>
  <c r="E210" i="22"/>
  <c r="E211" i="22" s="1"/>
  <c r="E152" i="25"/>
  <c r="E76" i="4"/>
  <c r="C55" i="5"/>
  <c r="E47" i="3"/>
  <c r="C73" i="4"/>
  <c r="C67" i="4"/>
  <c r="E24" i="25"/>
  <c r="E125" i="25"/>
  <c r="E149" i="25" s="1"/>
  <c r="E109" i="25"/>
  <c r="E98" i="25"/>
  <c r="D203" i="22"/>
  <c r="E213" i="22" s="1"/>
  <c r="E225" i="22" s="1"/>
  <c r="E203" i="22"/>
  <c r="E214" i="22" s="1"/>
  <c r="F186" i="22"/>
  <c r="E220" i="22"/>
  <c r="F111" i="22"/>
  <c r="F59" i="22"/>
  <c r="C57" i="3"/>
  <c r="D57" i="3"/>
  <c r="E29" i="3"/>
  <c r="E36" i="5"/>
  <c r="E23" i="5"/>
  <c r="D55" i="5"/>
  <c r="E58" i="5" s="1"/>
  <c r="E37" i="3"/>
  <c r="E16" i="5"/>
  <c r="E55" i="5" s="1"/>
  <c r="F171" i="22"/>
  <c r="E13" i="3"/>
  <c r="C29" i="4"/>
  <c r="T67" i="22" l="1"/>
  <c r="S67" i="22"/>
  <c r="T91" i="22"/>
  <c r="S91" i="22"/>
  <c r="T89" i="22"/>
  <c r="S89" i="22"/>
  <c r="S45" i="22"/>
  <c r="T14" i="22"/>
  <c r="S14" i="22"/>
  <c r="T45" i="22"/>
  <c r="T10" i="22"/>
  <c r="S10" i="22"/>
  <c r="S51" i="22"/>
  <c r="T51" i="22"/>
  <c r="T53" i="22"/>
  <c r="S53" i="22"/>
  <c r="E226" i="22"/>
  <c r="E57" i="3"/>
  <c r="E60" i="3"/>
  <c r="E80" i="4"/>
  <c r="E215" i="22"/>
  <c r="E228" i="22" s="1"/>
  <c r="F203" i="22"/>
  <c r="S8" i="22"/>
  <c r="T8" i="22"/>
  <c r="F206" i="22"/>
</calcChain>
</file>

<file path=xl/sharedStrings.xml><?xml version="1.0" encoding="utf-8"?>
<sst xmlns="http://schemas.openxmlformats.org/spreadsheetml/2006/main" count="886" uniqueCount="220">
  <si>
    <t>INSTITUTO NACIONAL DE REHABILITACION</t>
  </si>
  <si>
    <t>SUBDIRECCION DE COMPRAS Y SUMINISTROS</t>
  </si>
  <si>
    <t>DEPARTAMENTO DE ADQUISICIONES</t>
  </si>
  <si>
    <t>CAPITULO 2000</t>
  </si>
  <si>
    <t>PARTIDA</t>
  </si>
  <si>
    <t>CONCEPTO</t>
  </si>
  <si>
    <t>PROPIOS</t>
  </si>
  <si>
    <t>FISCALES</t>
  </si>
  <si>
    <t>PRODUCTOS ALIMENTICIOS PARA EL PERSONAL EN LAS INSTALACIONES DE LAS DEPENDENCIAS Y ENTIDADES</t>
  </si>
  <si>
    <t>PRODUCTOS ALIMENTICIOS PARA ANIMALES</t>
  </si>
  <si>
    <t>MATERIALES, ACCESORIOS Y SUMINISTROS DE LABORATORIO</t>
  </si>
  <si>
    <t>COMBUSTIBLE, LUBRICANTES Y ADITIVOS</t>
  </si>
  <si>
    <t>VESTUARIO, UNIFORMES Y BLANCOS</t>
  </si>
  <si>
    <t>VESTUARIO, BLANCOS, PRENDAS DE PROTECCION PERSONAL Y ARTICULOS DEPORTIVOS</t>
  </si>
  <si>
    <t>2000 MATERIALES Y SUMINISTROS</t>
  </si>
  <si>
    <t>MATERIAL DE LIMPIEZA</t>
  </si>
  <si>
    <t>ALIMENTOS Y UTENSILIOS</t>
  </si>
  <si>
    <t>MATERIALES Y ARTICULOS DE CONSTRUCCION Y DE REPARACIÓN</t>
  </si>
  <si>
    <t>PRODUCTOS MINERALES NO MÉTALICOS</t>
  </si>
  <si>
    <t>PRODUCTOS QUIMICOS, FARMACEUTICOS Y DE LABORATORIO</t>
  </si>
  <si>
    <t>COMBUSTIBLES, LUBRICANTES Y ADITIVOS PARA MAQUINARIA, EQUIPO DE PRODUCCIÓN Y SERVICIOS ADMINISTRADOS</t>
  </si>
  <si>
    <t>MATERIAS PRIMAS Y MATERIALES DE PRODUCCION Y COMERCIALIZACION</t>
  </si>
  <si>
    <t>OTROS PRODUCTOS ADQUIRIDOS COMO MATERIA PRIMA</t>
  </si>
  <si>
    <t>MATERIALES, ACCESORIOS Y SUMINISTROS MÉDICOS</t>
  </si>
  <si>
    <t>OTROS PRODUCTOS QUIMICOS</t>
  </si>
  <si>
    <t xml:space="preserve">CAPITULO 2000 </t>
  </si>
  <si>
    <t>HERRAMIENTAS, REFACCIONES Y ACCESORIOS MENORES</t>
  </si>
  <si>
    <t>REFACCIONES Y ACCESORIOS PARA EQUIPO DE CÓMPUTO</t>
  </si>
  <si>
    <t>REFACCIONES Y ACCESORIOS MENORES DE EQUIPO E INTRUMENTAL MÉDICO Y DE LABORATORIO</t>
  </si>
  <si>
    <t>EJERCICIO FISCAL 2011</t>
  </si>
  <si>
    <t>CAPITULO 3000</t>
  </si>
  <si>
    <t xml:space="preserve">PROPIOS </t>
  </si>
  <si>
    <t>TOTAL 2000  P Y F</t>
  </si>
  <si>
    <t>SERVICIO POSTAL</t>
  </si>
  <si>
    <t>SERVICIO DE ENERGIA ELECTRICA</t>
  </si>
  <si>
    <t>SERVICIOS BASICOS</t>
  </si>
  <si>
    <t xml:space="preserve">ARRENDAMIENTO DE MAQUINARIA Y EQUIPO </t>
  </si>
  <si>
    <t>ARRENDAMIENTO DE EQUIPO Y BIENES INFORMATICOS</t>
  </si>
  <si>
    <t>SERVICIOS DE ARRENDAMIENTO</t>
  </si>
  <si>
    <t>SEGUROS DE BIENES PATRIMONIALES</t>
  </si>
  <si>
    <t>OTROS SERVICIOS COMERCIALES</t>
  </si>
  <si>
    <t>3000 SERVICIOS GENERALES</t>
  </si>
  <si>
    <t>PROGRAMA ANUAL DE ADQUISICIONES, ARRENDAMIENTOS Y SERVICIOS PARA EL AÑO 2011</t>
  </si>
  <si>
    <t>GAS</t>
  </si>
  <si>
    <t xml:space="preserve">SERVICIO DE AGUA </t>
  </si>
  <si>
    <t>SERVICIO TELEFÓNICO CONVENCIONAL</t>
  </si>
  <si>
    <t>SERVICIO DE TELEFONÍA CELULAR</t>
  </si>
  <si>
    <t>SERVICIOS DE CONDUCCIÓN DE SEÑALES ANALÓGICAS Y DIGITALES</t>
  </si>
  <si>
    <t>PATENTES, REGALÍAS Y OTROS</t>
  </si>
  <si>
    <t>SERVICIO DE VIGILANCIA</t>
  </si>
  <si>
    <t>SUBCONTRACIÓN DE SERVICIOS CON TERCEROS</t>
  </si>
  <si>
    <t>SERVICIOS PROFESIONALES, CIENTIFICOS, TECNICOS Y OTROS SERVICIOS</t>
  </si>
  <si>
    <t>MANTENIMIENTO Y CONSERVACIÓN DE INMUEBLES</t>
  </si>
  <si>
    <t>MANTENIMIENTO Y CONSERVACIÓN DE BIENES INFORMATICOS</t>
  </si>
  <si>
    <t>INSTALACIÓN, REPARACIÓN Y MANTENIMIENTO DE EQUIPO E INSTRUMENTAL MÉDICO Y DE LABORATORIO</t>
  </si>
  <si>
    <t>MANTENIMIENTO Y CONSERVACIÓN DE VEHÍCULOS TERRESTRES, ÁEREOS, MARÍTIMOS, LACUSTRES Y FLUVIALES</t>
  </si>
  <si>
    <t>SERVICIO DE INSTALACION, REPARACION, MANTENIMIENTO Y CONSERVACION</t>
  </si>
  <si>
    <t>SERVICIOS FINANCIEROS, BANCARIOS Y COMERCIALES</t>
  </si>
  <si>
    <t>MANTENIMIENTO Y CONSERVACIÓN DE MAQUINARIA Y EQUIPO</t>
  </si>
  <si>
    <t>SERVICIOS DE JARDINERÍA Y FUMIGACIÓN</t>
  </si>
  <si>
    <t>OTROS SERVICIOS GENERALES</t>
  </si>
  <si>
    <t>EN PESOS</t>
  </si>
  <si>
    <t>(PESOS)</t>
  </si>
  <si>
    <t xml:space="preserve">TOTAL DE RECURSOS PROPIOS Y FISCALES CAPITULO 3000  </t>
  </si>
  <si>
    <t xml:space="preserve">TOTAL DE  RECURSOS PROPIOS Y FISCALES CAPITULO 2000   </t>
  </si>
  <si>
    <t>MATERIALES Y ÚTILES DE OFICINA</t>
  </si>
  <si>
    <t>MATERIALES Y ÚTILES PARA EL PROCESAMIENTO EN EQUIPOS Y BIENES INFORMÁTICOS</t>
  </si>
  <si>
    <t>MEDICINAS Y PRODUCTOS FARMACÉUTICOS</t>
  </si>
  <si>
    <t>REFACCIONES Y ACCESORIOS MENORES DE MAQUINARIA Y OTROS EQUIPOS</t>
  </si>
  <si>
    <t>OTRAS ASESORÍAS PARA LA OPERACIÓN DE PROGRAMAS</t>
  </si>
  <si>
    <t>SERVICIOS DE LAVANDERÍA, LIMPIEZA E HIGIENE</t>
  </si>
  <si>
    <t>OTROS IMPUESTOS Y DERECHOS</t>
  </si>
  <si>
    <t>MATERIALES DE ADMINISTRACION, EMISION DE DOCUMENTOS Y ARTICULOS OFICIALES</t>
  </si>
  <si>
    <t>CAPITULO 2000 FISCALES</t>
  </si>
  <si>
    <t>CAPITULO 3000 PROPIOS</t>
  </si>
  <si>
    <t>CAPITULO 3000 FISCALES</t>
  </si>
  <si>
    <t>TOTAL CAPITULO 2000</t>
  </si>
  <si>
    <t>TOTAL CAPITULO 3000</t>
  </si>
  <si>
    <t>TOTAL 3000</t>
  </si>
  <si>
    <t>TOTAL CAPITULO 5000 FISCALES</t>
  </si>
  <si>
    <t>TOTAL PROPIOS 2000 Y3000</t>
  </si>
  <si>
    <t>TOTAL FISCALES 2000, 3000 Y 5000</t>
  </si>
  <si>
    <t xml:space="preserve">TOTAL  PROPIOS Y FISCALES </t>
  </si>
  <si>
    <t xml:space="preserve">1er </t>
  </si>
  <si>
    <t>2do</t>
  </si>
  <si>
    <t>3ero</t>
  </si>
  <si>
    <t>4to</t>
  </si>
  <si>
    <t xml:space="preserve">TIPO DE PROCEDIMIENTO </t>
  </si>
  <si>
    <t>ENERO</t>
  </si>
  <si>
    <t>FEBRERO</t>
  </si>
  <si>
    <t xml:space="preserve">ABRIL </t>
  </si>
  <si>
    <t>JUNIO</t>
  </si>
  <si>
    <t>AGOSTO</t>
  </si>
  <si>
    <t>SEPTIEMBRE</t>
  </si>
  <si>
    <t>OCTUBRE</t>
  </si>
  <si>
    <t>NOVIEMBRE</t>
  </si>
  <si>
    <t>DICIEMBRE</t>
  </si>
  <si>
    <t>UNIDAD</t>
  </si>
  <si>
    <t>ESTIMADO A EJERCER MENSUAL</t>
  </si>
  <si>
    <t>PIEZAS</t>
  </si>
  <si>
    <t>%</t>
  </si>
  <si>
    <t>PRODUCTOS MINERALES NO METALICOS</t>
  </si>
  <si>
    <t>MATERIALES Y ARTICULOS DE CONSTRUCCIÓN Y DE REPARACIÓN</t>
  </si>
  <si>
    <t>MEDICINAS Y PRODUCTOS FARMACEUTICOS</t>
  </si>
  <si>
    <t>MATERIALES, ACCESORIOS Y SUMINISTROS MEDICOS</t>
  </si>
  <si>
    <t>MATERIALES Y SUMINISTROS</t>
  </si>
  <si>
    <t>SERVICIO DE AGUA</t>
  </si>
  <si>
    <t>SERVICIO TELEFONICO CONVENCIONAL</t>
  </si>
  <si>
    <t>SERVICIO</t>
  </si>
  <si>
    <t>SERVICIO DE TELEFONIA CELULAR</t>
  </si>
  <si>
    <t>SERVICIOS DE CONDUCCION DE SEÑALES ANALOGICAS Y DIGITALES</t>
  </si>
  <si>
    <t>ARRENDAMIENTO DE MAQUINARIA Y EQUIPO</t>
  </si>
  <si>
    <t>ARRENDAMIENTO</t>
  </si>
  <si>
    <t>MANTENNIMIENTO Y CONSERVACION DE BIENES INFORMATICOS</t>
  </si>
  <si>
    <t>INSTALACION, REPARACION Y MANTENIMIENTO DE EQUIPO E INSTRUMENTAL MEDICO Y DE LABORATORIO</t>
  </si>
  <si>
    <t>MANTENIMIENTO Y CONSERVACION DE VEHICULOS TERRESTRES, AEREOS, MARITIMOS, LACUSTRES Y FLUVIALES</t>
  </si>
  <si>
    <t>MANTENIMIENTO Y CONSERVACION DE MAQUINARIA Y EQUIPO</t>
  </si>
  <si>
    <t>VESTUARIO Y UNIFORMES</t>
  </si>
  <si>
    <t xml:space="preserve">MARZO </t>
  </si>
  <si>
    <t xml:space="preserve">MAYO </t>
  </si>
  <si>
    <t>JULIO</t>
  </si>
  <si>
    <t>ESTIMADO A  EJERCER MENSUALMENTE</t>
  </si>
  <si>
    <t>PORCENTAJE ESTIMADO A EJERCER TRIMESTRALMENTE (%)</t>
  </si>
  <si>
    <t>ESTIMADO A EJERCER MENSUALMENTE</t>
  </si>
  <si>
    <t>MATERIALES DE ADMINISTRACION EMISION DE DOCUMENTOS Y ARTICULOS OFICIALES</t>
  </si>
  <si>
    <t xml:space="preserve">JUNIO </t>
  </si>
  <si>
    <t>PORCENTAJE ESTIMADO A EJERCER TRIEMESTRALMENTE %</t>
  </si>
  <si>
    <t>MATERIALES Y UTILES PARA EL PROCESAMIENTO EN EQUIPOS Y BIENES INFORMÁTICOS</t>
  </si>
  <si>
    <t>MATERIALES DE APOYO INFORMATICO</t>
  </si>
  <si>
    <t>MATERIAL DE LIMPEZA</t>
  </si>
  <si>
    <t>CEMENTO Y PRODUCTOS DE CONCRETO</t>
  </si>
  <si>
    <t>CAL, YESO Y PRODCUTOS DE YESO</t>
  </si>
  <si>
    <t>MADERA Y PRODUCTOS DE MADERA</t>
  </si>
  <si>
    <t>VIDRIO Y PRODUCTOS DE VIDRIO</t>
  </si>
  <si>
    <t>MATERIAL ELECTRICO Y ELECTRONICO</t>
  </si>
  <si>
    <t>MATERIALES COMPLEMENTARIOS</t>
  </si>
  <si>
    <t>OTROS MATERIALES Y ARTICULOS DE CONSTRUCCION Y REPARACIÓN</t>
  </si>
  <si>
    <t>COMBUSTIBLES, LUBRICANTES Y ADITIVOS PARA VEHICULOS TERRESTRES, AEREOS, MARITIMOS LACUSTRES Y FLUVIALES DESTINADOS A SERVICIOS AMINISTRATIVOS</t>
  </si>
  <si>
    <t>PRENDAS DE PROTECCION PERSONAL</t>
  </si>
  <si>
    <t>BLANCOS Y OTROS PRODUCTOS TEXTILES, EXCEPTO PRENDAS DE VESTIR</t>
  </si>
  <si>
    <t>ARRENDAMIENTO DE VEHICULOS TERRESTRES, AEREOS, MARITIMOS, LACUSTRES Y FUVIALES PARA SERVICIOS ADMINISTRATIVOS</t>
  </si>
  <si>
    <t>OTRAS ASESORIAS PARA LA OPERACIÓN DE PROGRAMAS</t>
  </si>
  <si>
    <t>SERVICIOS PARA CAPACITACION A SERVIDORES PUBLICOS</t>
  </si>
  <si>
    <t>INFORMACION EN MEDIOS MASIVOS DERIVADA DE LA OPERACIÓN  Y ADMINISTRACION DE LAS DEPENDENCIAS Y ENTIDADES</t>
  </si>
  <si>
    <t>SERVICIOS DE VIGILANCIA</t>
  </si>
  <si>
    <t>SUBCONTRATACION DE SERVICIOS CON TERCEROS</t>
  </si>
  <si>
    <t>SERVICIOS BANCARIOS Y FINANCIEROS</t>
  </si>
  <si>
    <t>FLETES Y MANIOBRAS</t>
  </si>
  <si>
    <t>MANTENIMIENTO Y CONSERVACION DE MOBILIARIO Y EQUIPO DE ADMINISTRACION</t>
  </si>
  <si>
    <t>CAPITULO 2000 PROPIOS</t>
  </si>
  <si>
    <t>AD</t>
  </si>
  <si>
    <t>PORCENTAJE ESTIMADO A EJERCER TRIMESTRALMENTE %</t>
  </si>
  <si>
    <t>MANTENIMIENTO Y CONSERVACION DE INMUEBLES PARA LA PRESTACION DE SERVICIOS PUBLICOS</t>
  </si>
  <si>
    <t>SERVICIO DE TRASLADO Y VIATICOS</t>
  </si>
  <si>
    <t>PASAJES AEREOS NACIONALES PARA SERVIDORES PUBLICOS DE MANDO EN EL DESEMPEÑO DE COMISIONES Y FUNCIONES OFICIALES</t>
  </si>
  <si>
    <t>PASAJES AEREOS INTERNACIONALES PARA SERVIDORES PUBLICOS EN EL DESEMPEÑO DE COMISIONES Y FUNCIONES OFICIALES</t>
  </si>
  <si>
    <t>CAPITULO 5000 PROPIOS</t>
  </si>
  <si>
    <t>CAPITULO 5000 FISCALES</t>
  </si>
  <si>
    <t>TOTAL CAPITULO 5000</t>
  </si>
  <si>
    <t>SERVICIOS GENERALES</t>
  </si>
  <si>
    <t>VIATICOS NACIONALES PARA SERVIDORES PUBLICOS EN EL DESEMPEÑO DE FUNCIONES OFICIALES</t>
  </si>
  <si>
    <t>VIATICOS EN EL EXTRANJERO PARA SERVIDORES PUBLICOS EN EL DESEMPEÑO DE COMISIONES Y FUNCIONES OFICIALES</t>
  </si>
  <si>
    <t>SERVICIOS OFICIALES</t>
  </si>
  <si>
    <t>CONGRESOS Y CONVENCIONES</t>
  </si>
  <si>
    <t>COMBUSTIBLES, LUBRICANTES Y ADITIVOS PARA MAQUINARIA</t>
  </si>
  <si>
    <t>SERVICIO DE INTERNET</t>
  </si>
  <si>
    <t>SERVICIOS RELACIONADOS CON CERTIFICACION DE PROCESO</t>
  </si>
  <si>
    <t>SERVICIO DE MANTENIMIENTO DE APLICACIONES INFORMATICAS</t>
  </si>
  <si>
    <t xml:space="preserve">SERVICIO DE  JARDINERIA Y FUMIGACION </t>
  </si>
  <si>
    <t>GASTOS DE ORDEN SOCIAL</t>
  </si>
  <si>
    <t>COMBUSTIBLES LUBRICANTES Y ADITIVOS</t>
  </si>
  <si>
    <t>I3P</t>
  </si>
  <si>
    <t>SERVICIO DE TELECOMUNICACIONES</t>
  </si>
  <si>
    <t>ARRENDAMIENTO DE EQUIPO E INSTRUMENTAL MEDICO Y DE LABORATORIO</t>
  </si>
  <si>
    <t>SERVICIOS RELACIONADOS CON TRADUCCIONES</t>
  </si>
  <si>
    <t>ARRENDAMIENTO DE MOBILIARIO</t>
  </si>
  <si>
    <t>SEGURO DE RESPONSABILIDAD PATRIMONIAL DEL ESTADO</t>
  </si>
  <si>
    <t>PATENTES, DERECHOS DE AUTOR,REGALIAS Y OTROS</t>
  </si>
  <si>
    <t>SERVICIOS DE DESARROLLO DE APLICACIONES  INFORMATICAS</t>
  </si>
  <si>
    <t>SERVICIO DE LAVANDERIA, LIMPIEZA  E HIGIENE</t>
  </si>
  <si>
    <t>PASAJES TERRESTRES NACIONALES PARA SERVIDORES PUBLICOS  EN EL DESEMPEÑO DE COMISIONES Y FUNCIONES OFICIALES</t>
  </si>
  <si>
    <t xml:space="preserve">TOTAL PROPIOS </t>
  </si>
  <si>
    <t xml:space="preserve">TOTAL FISCALES </t>
  </si>
  <si>
    <t>AD ARTICULO 41 FRA III DE LA LAASSP</t>
  </si>
  <si>
    <t>AD ARTICULO 41 FRA III</t>
  </si>
  <si>
    <t xml:space="preserve">AD ARTICULO 41 FRAC III </t>
  </si>
  <si>
    <t>AD ARTICULO 1 DE LAASSP</t>
  </si>
  <si>
    <t>AD  ARTICULO 41 FRAC III DE LA  LAASSP</t>
  </si>
  <si>
    <t>LP CONSOLIDADA, 41 F I DE LAASSP</t>
  </si>
  <si>
    <t xml:space="preserve">IMPUESTO SOBRE NOMINAS </t>
  </si>
  <si>
    <t>LP, ART. 41 FR I, III.</t>
  </si>
  <si>
    <t>LP, AD,  ARTICULO 41 FRAC I, III DE LA  LAASSP</t>
  </si>
  <si>
    <t>LP</t>
  </si>
  <si>
    <t>SERVICIO DE GAS</t>
  </si>
  <si>
    <t>SERVICIOS DE INTERNET</t>
  </si>
  <si>
    <t>SERVICIOS DE DESARROLLO DE APLICACIONES INFORMÁTICAS</t>
  </si>
  <si>
    <t>INFORMACIÓN EN MEDIOS MASIVOS DERIVADA DE LA OPERACIÓN Y
ADMINISTRACIÓN DE LAS DEPENDENCIAS Y ENTIDADES</t>
  </si>
  <si>
    <t>MANTENIMIENTO Y CONSERVACIÓN DE MOBILIARIO Y EQUIPO DE
ADMINISTRACIÓN</t>
  </si>
  <si>
    <t>MANTENIMIENTO Y CONSERVACIÓN DE VEHÍCULOS TERRESTRES, AÉREOS,
MARÍTIMOS, LACUSTRES Y FLUVIALES</t>
  </si>
  <si>
    <t>MATERIAL DE APOYO INFORMATIVO</t>
  </si>
  <si>
    <t>CAL, YESO Y PRODUCTOS DE YESO</t>
  </si>
  <si>
    <t>ARTÍCULOS METÁLICOS PARA LA CONSTRUCCIÓN</t>
  </si>
  <si>
    <t>OTROS MATERIALES Y ARTÍCULOS DE CONSTRUCCIÓN Y REPARACIÓN</t>
  </si>
  <si>
    <t>PRENDAS DE PROTECCIÓN PERSONAL</t>
  </si>
  <si>
    <t>REFACCIONES Y ACCESORIOS MENORES DE EDIFICIOS</t>
  </si>
  <si>
    <t>REFACCIONES Y ACCESORIOS MENORES DE MOBILIARIO Y EQUIPO DE ADMINISTRACIÓN,</t>
  </si>
  <si>
    <t>REFACCIONES Y ACCESORIOS PARA EQUIPO DE CÓMPUTO Y TELECOMUNICACIONES</t>
  </si>
  <si>
    <t>REFACCIONES Y ACCESORIOS MENORES DE EQUIPO E INSTRUMENTAL MÉDICO Y DE LABORATORIO</t>
  </si>
  <si>
    <t>Adjudicación directa art. 1 sexto párrafo de la Ley de Adquisiciones, Arrendamientos y Servicios del Sector Público.</t>
  </si>
  <si>
    <t>Licitación Pública Nacional Electrónica No. LA-012000991-E285-2022</t>
  </si>
  <si>
    <t>HERRAMIENTAS MENORES</t>
  </si>
  <si>
    <t>CAPITULO 7000 FISCALES</t>
  </si>
  <si>
    <t>TOTAL CAPITULO 7000</t>
  </si>
  <si>
    <t xml:space="preserve">LP </t>
  </si>
  <si>
    <t>VALOR TOTAL ESTIMADO DE COMPRA 2024</t>
  </si>
  <si>
    <t>TOTAL DE RECURSOS PROPIOS Y FISCALES CAPITULO 2000, EJERCICIO FISCAL 2024</t>
  </si>
  <si>
    <t>IMPRESIONES DE DOCUMENTOS OFICIALES PARA LA PRESTACIÓN DE SERVICIOS PÚBLICOS, IDENTIFICACIÓN, FORMATOS ADMINISTRATIVOS Y FISCALES, FORMAS VALORADAS, CERTIFICADOS Y TÍTULOS</t>
  </si>
  <si>
    <t>LPI</t>
  </si>
  <si>
    <t>TOTAL DE RECURSOS PROPIOS Y FISCALES CAPITULO, EJERCICIO FISCAL 2024</t>
  </si>
  <si>
    <t>TOTAL CAPITULO 2000, 3000, 7000 PARA 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</si>
</sst>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0000"/>
    <numFmt numFmtId="166" formatCode="#,##0.000"/>
    <numFmt numFmtId="167" formatCode="0.000"/>
    <numFmt numFmtId="168" formatCode="_-* #,##0.000_-;\-* #,##0.000_-;_-* &quot;-&quot;??_-;_-@_-"/>
  </numFmts>
  <fonts count="3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9" tint="-0.249977111117893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8"/>
      <color theme="1"/>
      <name val="Arial"/>
      <family val="2"/>
    </font>
    <font>
      <sz val="28"/>
      <color theme="1"/>
      <name val="Calibri"/>
      <family val="2"/>
      <scheme val="minor"/>
    </font>
    <font>
      <b/>
      <sz val="26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ABE3C7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A3E1C2"/>
        <bgColor indexed="64"/>
      </patternFill>
    </fill>
    <fill>
      <patternFill patternType="solid">
        <fgColor rgb="FFD1A17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23">
    <xf numFmtId="0" fontId="0" fillId="0" borderId="0" xfId="0"/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3" borderId="1" xfId="0" applyNumberFormat="1" applyFont="1" applyFill="1" applyBorder="1"/>
    <xf numFmtId="43" fontId="1" fillId="3" borderId="1" xfId="1" applyFont="1" applyFill="1" applyBorder="1"/>
    <xf numFmtId="43" fontId="2" fillId="0" borderId="1" xfId="1" applyFont="1" applyBorder="1" applyAlignment="1">
      <alignment horizontal="right"/>
    </xf>
    <xf numFmtId="4" fontId="1" fillId="2" borderId="0" xfId="0" applyNumberFormat="1" applyFont="1" applyFill="1" applyAlignment="1">
      <alignment wrapText="1"/>
    </xf>
    <xf numFmtId="4" fontId="1" fillId="0" borderId="0" xfId="0" applyNumberFormat="1" applyFont="1"/>
    <xf numFmtId="0" fontId="1" fillId="0" borderId="0" xfId="0" applyFont="1"/>
    <xf numFmtId="43" fontId="2" fillId="2" borderId="1" xfId="1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4" fontId="13" fillId="0" borderId="0" xfId="0" applyNumberFormat="1" applyFont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4" fontId="13" fillId="2" borderId="1" xfId="0" applyNumberFormat="1" applyFont="1" applyFill="1" applyBorder="1" applyAlignment="1">
      <alignment wrapText="1"/>
    </xf>
    <xf numFmtId="4" fontId="13" fillId="0" borderId="1" xfId="0" applyNumberFormat="1" applyFont="1" applyBorder="1"/>
    <xf numFmtId="4" fontId="13" fillId="2" borderId="0" xfId="0" applyNumberFormat="1" applyFont="1" applyFill="1"/>
    <xf numFmtId="4" fontId="13" fillId="0" borderId="1" xfId="0" applyNumberFormat="1" applyFont="1" applyBorder="1" applyAlignment="1">
      <alignment horizontal="right"/>
    </xf>
    <xf numFmtId="4" fontId="13" fillId="4" borderId="1" xfId="0" applyNumberFormat="1" applyFont="1" applyFill="1" applyBorder="1" applyAlignment="1">
      <alignment wrapText="1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wrapText="1"/>
    </xf>
    <xf numFmtId="43" fontId="2" fillId="0" borderId="1" xfId="1" applyFont="1" applyBorder="1" applyAlignment="1">
      <alignment horizontal="center"/>
    </xf>
    <xf numFmtId="44" fontId="0" fillId="0" borderId="0" xfId="0" applyNumberFormat="1"/>
    <xf numFmtId="44" fontId="12" fillId="0" borderId="0" xfId="0" applyNumberFormat="1" applyFont="1"/>
    <xf numFmtId="0" fontId="14" fillId="0" borderId="0" xfId="0" applyFont="1" applyAlignment="1">
      <alignment horizontal="center" vertical="center"/>
    </xf>
    <xf numFmtId="4" fontId="1" fillId="5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43" fontId="2" fillId="2" borderId="1" xfId="1" applyFont="1" applyFill="1" applyBorder="1" applyAlignment="1">
      <alignment horizontal="right"/>
    </xf>
    <xf numFmtId="0" fontId="0" fillId="0" borderId="0" xfId="0" applyAlignment="1">
      <alignment horizontal="left" vertical="top"/>
    </xf>
    <xf numFmtId="0" fontId="15" fillId="6" borderId="0" xfId="0" applyFont="1" applyFill="1" applyAlignment="1">
      <alignment horizontal="center" vertical="center" wrapText="1"/>
    </xf>
    <xf numFmtId="0" fontId="0" fillId="6" borderId="0" xfId="0" applyFill="1"/>
    <xf numFmtId="44" fontId="12" fillId="6" borderId="0" xfId="0" applyNumberFormat="1" applyFont="1" applyFill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44" fontId="12" fillId="6" borderId="0" xfId="0" applyNumberFormat="1" applyFont="1" applyFill="1" applyAlignment="1">
      <alignment horizontal="center" vertical="center"/>
    </xf>
    <xf numFmtId="0" fontId="0" fillId="7" borderId="0" xfId="0" applyFill="1"/>
    <xf numFmtId="44" fontId="0" fillId="7" borderId="0" xfId="0" applyNumberFormat="1" applyFill="1"/>
    <xf numFmtId="0" fontId="0" fillId="0" borderId="0" xfId="0" applyAlignment="1">
      <alignment horizontal="center"/>
    </xf>
    <xf numFmtId="165" fontId="0" fillId="0" borderId="0" xfId="0" applyNumberFormat="1"/>
    <xf numFmtId="4" fontId="0" fillId="0" borderId="0" xfId="0" applyNumberFormat="1"/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wrapText="1"/>
    </xf>
    <xf numFmtId="4" fontId="13" fillId="0" borderId="1" xfId="0" applyNumberFormat="1" applyFont="1" applyBorder="1" applyAlignment="1">
      <alignment wrapText="1"/>
    </xf>
    <xf numFmtId="165" fontId="13" fillId="0" borderId="0" xfId="0" applyNumberFormat="1" applyFont="1"/>
    <xf numFmtId="0" fontId="13" fillId="0" borderId="2" xfId="0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17" fillId="5" borderId="1" xfId="0" applyNumberFormat="1" applyFont="1" applyFill="1" applyBorder="1"/>
    <xf numFmtId="43" fontId="2" fillId="0" borderId="1" xfId="0" applyNumberFormat="1" applyFont="1" applyBorder="1" applyAlignment="1">
      <alignment horizontal="center"/>
    </xf>
    <xf numFmtId="43" fontId="13" fillId="2" borderId="1" xfId="1" applyFont="1" applyFill="1" applyBorder="1" applyAlignment="1">
      <alignment wrapText="1"/>
    </xf>
    <xf numFmtId="4" fontId="3" fillId="3" borderId="1" xfId="0" applyNumberFormat="1" applyFont="1" applyFill="1" applyBorder="1"/>
    <xf numFmtId="0" fontId="17" fillId="0" borderId="0" xfId="0" applyFont="1" applyAlignment="1">
      <alignment wrapText="1"/>
    </xf>
    <xf numFmtId="4" fontId="13" fillId="5" borderId="1" xfId="0" applyNumberFormat="1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4" fontId="13" fillId="4" borderId="0" xfId="0" applyNumberFormat="1" applyFont="1" applyFill="1" applyAlignment="1">
      <alignment wrapText="1"/>
    </xf>
    <xf numFmtId="4" fontId="17" fillId="4" borderId="0" xfId="0" applyNumberFormat="1" applyFont="1" applyFill="1"/>
    <xf numFmtId="4" fontId="17" fillId="5" borderId="1" xfId="0" applyNumberFormat="1" applyFont="1" applyFill="1" applyBorder="1" applyAlignment="1">
      <alignment wrapText="1"/>
    </xf>
    <xf numFmtId="2" fontId="0" fillId="0" borderId="0" xfId="0" applyNumberFormat="1"/>
    <xf numFmtId="0" fontId="13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8" fillId="0" borderId="0" xfId="0" applyFont="1"/>
    <xf numFmtId="0" fontId="19" fillId="4" borderId="0" xfId="0" applyFont="1" applyFill="1" applyAlignment="1">
      <alignment wrapText="1"/>
    </xf>
    <xf numFmtId="0" fontId="0" fillId="4" borderId="0" xfId="0" applyFill="1"/>
    <xf numFmtId="44" fontId="0" fillId="4" borderId="0" xfId="0" applyNumberFormat="1" applyFill="1"/>
    <xf numFmtId="44" fontId="12" fillId="4" borderId="0" xfId="0" applyNumberFormat="1" applyFont="1" applyFill="1"/>
    <xf numFmtId="0" fontId="0" fillId="4" borderId="0" xfId="0" applyFill="1" applyAlignment="1">
      <alignment horizontal="left" vertical="top"/>
    </xf>
    <xf numFmtId="0" fontId="0" fillId="7" borderId="0" xfId="0" applyFill="1" applyAlignment="1">
      <alignment wrapText="1"/>
    </xf>
    <xf numFmtId="0" fontId="16" fillId="7" borderId="0" xfId="0" applyFont="1" applyFill="1" applyAlignment="1">
      <alignment wrapText="1"/>
    </xf>
    <xf numFmtId="0" fontId="0" fillId="7" borderId="0" xfId="0" applyFill="1" applyAlignment="1">
      <alignment horizontal="center" wrapText="1"/>
    </xf>
    <xf numFmtId="0" fontId="16" fillId="8" borderId="0" xfId="0" applyFont="1" applyFill="1" applyAlignment="1">
      <alignment wrapText="1"/>
    </xf>
    <xf numFmtId="0" fontId="0" fillId="8" borderId="0" xfId="0" applyFill="1"/>
    <xf numFmtId="44" fontId="0" fillId="8" borderId="0" xfId="0" applyNumberFormat="1" applyFill="1"/>
    <xf numFmtId="0" fontId="0" fillId="9" borderId="0" xfId="0" applyFill="1" applyAlignment="1">
      <alignment wrapText="1"/>
    </xf>
    <xf numFmtId="0" fontId="0" fillId="9" borderId="0" xfId="0" applyFill="1"/>
    <xf numFmtId="44" fontId="0" fillId="9" borderId="0" xfId="0" applyNumberFormat="1" applyFill="1"/>
    <xf numFmtId="0" fontId="20" fillId="0" borderId="0" xfId="0" applyFont="1"/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43" fontId="20" fillId="0" borderId="0" xfId="1" applyFont="1" applyBorder="1" applyAlignment="1">
      <alignment horizontal="center" vertical="center"/>
    </xf>
    <xf numFmtId="43" fontId="20" fillId="0" borderId="0" xfId="1" applyFont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9" fontId="20" fillId="0" borderId="0" xfId="2" applyFont="1" applyAlignment="1">
      <alignment horizontal="center" vertical="center"/>
    </xf>
    <xf numFmtId="43" fontId="20" fillId="0" borderId="0" xfId="1" applyFont="1" applyFill="1" applyBorder="1" applyAlignment="1">
      <alignment horizontal="center" vertical="center"/>
    </xf>
    <xf numFmtId="4" fontId="22" fillId="2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4" fontId="22" fillId="0" borderId="0" xfId="0" applyNumberFormat="1" applyFont="1" applyAlignment="1">
      <alignment horizontal="center" vertical="center"/>
    </xf>
    <xf numFmtId="9" fontId="22" fillId="0" borderId="0" xfId="2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22" fillId="0" borderId="0" xfId="2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4" fontId="22" fillId="4" borderId="0" xfId="0" applyNumberFormat="1" applyFont="1" applyFill="1" applyAlignment="1">
      <alignment horizontal="center" vertical="center" wrapText="1"/>
    </xf>
    <xf numFmtId="4" fontId="22" fillId="0" borderId="4" xfId="0" applyNumberFormat="1" applyFont="1" applyBorder="1" applyAlignment="1">
      <alignment horizontal="center" vertical="center"/>
    </xf>
    <xf numFmtId="44" fontId="20" fillId="0" borderId="0" xfId="2" applyNumberFormat="1" applyFont="1" applyBorder="1" applyAlignment="1">
      <alignment horizontal="center" vertical="center"/>
    </xf>
    <xf numFmtId="4" fontId="5" fillId="4" borderId="0" xfId="0" applyNumberFormat="1" applyFont="1" applyFill="1" applyAlignment="1">
      <alignment horizontal="center" vertical="center"/>
    </xf>
    <xf numFmtId="43" fontId="22" fillId="0" borderId="0" xfId="1" applyFont="1" applyFill="1" applyBorder="1" applyAlignment="1">
      <alignment horizontal="center" vertical="center"/>
    </xf>
    <xf numFmtId="43" fontId="2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43" fontId="20" fillId="0" borderId="0" xfId="1" applyFont="1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43" fontId="25" fillId="0" borderId="1" xfId="1" applyFont="1" applyFill="1" applyBorder="1" applyAlignment="1">
      <alignment horizontal="center" vertical="center"/>
    </xf>
    <xf numFmtId="43" fontId="25" fillId="4" borderId="1" xfId="1" applyFont="1" applyFill="1" applyBorder="1" applyAlignment="1">
      <alignment horizontal="center" vertical="center"/>
    </xf>
    <xf numFmtId="4" fontId="25" fillId="10" borderId="5" xfId="0" applyNumberFormat="1" applyFont="1" applyFill="1" applyBorder="1" applyAlignment="1">
      <alignment horizontal="center" vertical="center"/>
    </xf>
    <xf numFmtId="4" fontId="25" fillId="0" borderId="5" xfId="0" applyNumberFormat="1" applyFont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4" fontId="25" fillId="11" borderId="1" xfId="0" applyNumberFormat="1" applyFont="1" applyFill="1" applyBorder="1" applyAlignment="1">
      <alignment horizontal="center" vertical="center"/>
    </xf>
    <xf numFmtId="4" fontId="25" fillId="13" borderId="1" xfId="0" applyNumberFormat="1" applyFont="1" applyFill="1" applyBorder="1" applyAlignment="1">
      <alignment horizontal="center" vertical="center"/>
    </xf>
    <xf numFmtId="43" fontId="25" fillId="9" borderId="1" xfId="1" applyFont="1" applyFill="1" applyBorder="1" applyAlignment="1">
      <alignment horizontal="center" vertical="center"/>
    </xf>
    <xf numFmtId="4" fontId="6" fillId="12" borderId="5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" fontId="25" fillId="9" borderId="1" xfId="0" applyNumberFormat="1" applyFont="1" applyFill="1" applyBorder="1" applyAlignment="1">
      <alignment horizontal="center" vertical="center"/>
    </xf>
    <xf numFmtId="1" fontId="25" fillId="9" borderId="1" xfId="1" applyNumberFormat="1" applyFont="1" applyFill="1" applyBorder="1" applyAlignment="1">
      <alignment horizontal="center" vertical="center"/>
    </xf>
    <xf numFmtId="1" fontId="25" fillId="9" borderId="1" xfId="2" applyNumberFormat="1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/>
    </xf>
    <xf numFmtId="1" fontId="25" fillId="13" borderId="1" xfId="0" applyNumberFormat="1" applyFont="1" applyFill="1" applyBorder="1" applyAlignment="1">
      <alignment horizontal="center" vertical="center"/>
    </xf>
    <xf numFmtId="1" fontId="25" fillId="13" borderId="1" xfId="1" applyNumberFormat="1" applyFont="1" applyFill="1" applyBorder="1" applyAlignment="1">
      <alignment horizontal="center" vertical="center"/>
    </xf>
    <xf numFmtId="1" fontId="25" fillId="13" borderId="1" xfId="2" applyNumberFormat="1" applyFont="1" applyFill="1" applyBorder="1" applyAlignment="1">
      <alignment horizontal="center" vertical="center"/>
    </xf>
    <xf numFmtId="44" fontId="2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44" fontId="25" fillId="0" borderId="1" xfId="2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9" fontId="25" fillId="4" borderId="1" xfId="2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3" fontId="25" fillId="4" borderId="1" xfId="1" applyFont="1" applyFill="1" applyBorder="1" applyAlignment="1">
      <alignment vertical="center"/>
    </xf>
    <xf numFmtId="9" fontId="25" fillId="0" borderId="1" xfId="2" applyFont="1" applyFill="1" applyBorder="1" applyAlignment="1">
      <alignment horizontal="center" vertical="center"/>
    </xf>
    <xf numFmtId="9" fontId="25" fillId="0" borderId="1" xfId="2" applyFont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 wrapText="1"/>
    </xf>
    <xf numFmtId="43" fontId="25" fillId="0" borderId="1" xfId="1" applyFont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43" fontId="25" fillId="13" borderId="1" xfId="1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 wrapText="1"/>
    </xf>
    <xf numFmtId="4" fontId="25" fillId="11" borderId="1" xfId="0" applyNumberFormat="1" applyFont="1" applyFill="1" applyBorder="1" applyAlignment="1">
      <alignment vertical="center"/>
    </xf>
    <xf numFmtId="9" fontId="25" fillId="11" borderId="1" xfId="2" applyFont="1" applyFill="1" applyBorder="1" applyAlignment="1">
      <alignment horizontal="center" vertical="center"/>
    </xf>
    <xf numFmtId="44" fontId="25" fillId="11" borderId="1" xfId="2" applyNumberFormat="1" applyFont="1" applyFill="1" applyBorder="1" applyAlignment="1">
      <alignment horizontal="center" vertical="center"/>
    </xf>
    <xf numFmtId="44" fontId="25" fillId="4" borderId="1" xfId="2" applyNumberFormat="1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 wrapText="1"/>
    </xf>
    <xf numFmtId="4" fontId="25" fillId="10" borderId="5" xfId="0" applyNumberFormat="1" applyFont="1" applyFill="1" applyBorder="1" applyAlignment="1">
      <alignment vertical="center"/>
    </xf>
    <xf numFmtId="12" fontId="25" fillId="10" borderId="1" xfId="2" applyNumberFormat="1" applyFont="1" applyFill="1" applyBorder="1" applyAlignment="1">
      <alignment horizontal="center" vertical="center"/>
    </xf>
    <xf numFmtId="12" fontId="25" fillId="10" borderId="5" xfId="2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12" fontId="25" fillId="0" borderId="5" xfId="2" applyNumberFormat="1" applyFont="1" applyFill="1" applyBorder="1" applyAlignment="1">
      <alignment horizontal="center" vertical="center"/>
    </xf>
    <xf numFmtId="44" fontId="25" fillId="0" borderId="5" xfId="0" applyNumberFormat="1" applyFont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 wrapText="1"/>
    </xf>
    <xf numFmtId="44" fontId="25" fillId="0" borderId="5" xfId="2" applyNumberFormat="1" applyFont="1" applyBorder="1" applyAlignment="1">
      <alignment horizontal="center" vertical="center"/>
    </xf>
    <xf numFmtId="0" fontId="25" fillId="0" borderId="0" xfId="0" applyFont="1"/>
    <xf numFmtId="43" fontId="25" fillId="0" borderId="0" xfId="0" applyNumberFormat="1" applyFont="1" applyAlignment="1">
      <alignment horizontal="center" vertical="center"/>
    </xf>
    <xf numFmtId="43" fontId="25" fillId="0" borderId="1" xfId="1" applyFont="1" applyFill="1" applyBorder="1" applyAlignment="1">
      <alignment horizontal="center" vertical="center" wrapText="1"/>
    </xf>
    <xf numFmtId="2" fontId="25" fillId="0" borderId="1" xfId="1" applyNumberFormat="1" applyFont="1" applyFill="1" applyBorder="1" applyAlignment="1">
      <alignment horizontal="center" vertical="center"/>
    </xf>
    <xf numFmtId="43" fontId="24" fillId="0" borderId="1" xfId="1" applyFont="1" applyFill="1" applyBorder="1" applyAlignment="1">
      <alignment horizontal="center" vertical="center"/>
    </xf>
    <xf numFmtId="10" fontId="25" fillId="0" borderId="1" xfId="2" applyNumberFormat="1" applyFont="1" applyBorder="1" applyAlignment="1">
      <alignment horizontal="center" vertical="center"/>
    </xf>
    <xf numFmtId="43" fontId="25" fillId="0" borderId="0" xfId="0" applyNumberFormat="1" applyFont="1"/>
    <xf numFmtId="0" fontId="7" fillId="9" borderId="1" xfId="0" applyFont="1" applyFill="1" applyBorder="1" applyAlignment="1">
      <alignment horizontal="center" vertical="center" wrapText="1"/>
    </xf>
    <xf numFmtId="43" fontId="25" fillId="9" borderId="1" xfId="1" applyFont="1" applyFill="1" applyBorder="1" applyAlignment="1">
      <alignment horizontal="center" vertical="center" wrapText="1"/>
    </xf>
    <xf numFmtId="10" fontId="25" fillId="0" borderId="1" xfId="2" applyNumberFormat="1" applyFont="1" applyFill="1" applyBorder="1" applyAlignment="1">
      <alignment horizontal="center" vertical="center"/>
    </xf>
    <xf numFmtId="2" fontId="25" fillId="9" borderId="1" xfId="0" applyNumberFormat="1" applyFont="1" applyFill="1" applyBorder="1" applyAlignment="1">
      <alignment horizontal="center" vertical="center" wrapText="1"/>
    </xf>
    <xf numFmtId="2" fontId="25" fillId="9" borderId="1" xfId="0" applyNumberFormat="1" applyFont="1" applyFill="1" applyBorder="1" applyAlignment="1">
      <alignment horizontal="center" vertical="center"/>
    </xf>
    <xf numFmtId="4" fontId="25" fillId="2" borderId="0" xfId="0" applyNumberFormat="1" applyFont="1" applyFill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3" fontId="25" fillId="0" borderId="0" xfId="1" applyFont="1" applyAlignment="1">
      <alignment horizontal="center" vertical="center"/>
    </xf>
    <xf numFmtId="4" fontId="25" fillId="0" borderId="0" xfId="0" applyNumberFormat="1" applyFont="1"/>
    <xf numFmtId="43" fontId="7" fillId="0" borderId="0" xfId="0" applyNumberFormat="1" applyFont="1" applyAlignment="1">
      <alignment horizontal="center" vertical="center"/>
    </xf>
    <xf numFmtId="44" fontId="2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3" fontId="25" fillId="0" borderId="0" xfId="1" applyFont="1" applyFill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2" fontId="27" fillId="13" borderId="1" xfId="0" applyNumberFormat="1" applyFont="1" applyFill="1" applyBorder="1" applyAlignment="1">
      <alignment horizontal="center" vertical="center" wrapText="1"/>
    </xf>
    <xf numFmtId="4" fontId="27" fillId="13" borderId="1" xfId="0" applyNumberFormat="1" applyFont="1" applyFill="1" applyBorder="1" applyAlignment="1">
      <alignment horizontal="center" vertical="center"/>
    </xf>
    <xf numFmtId="2" fontId="25" fillId="13" borderId="1" xfId="0" applyNumberFormat="1" applyFont="1" applyFill="1" applyBorder="1" applyAlignment="1">
      <alignment horizontal="center" vertical="center"/>
    </xf>
    <xf numFmtId="43" fontId="24" fillId="0" borderId="1" xfId="1" applyFont="1" applyFill="1" applyBorder="1" applyAlignment="1">
      <alignment horizontal="right" vertical="center" wrapText="1"/>
    </xf>
    <xf numFmtId="0" fontId="25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 wrapText="1"/>
    </xf>
    <xf numFmtId="2" fontId="27" fillId="15" borderId="1" xfId="0" applyNumberFormat="1" applyFont="1" applyFill="1" applyBorder="1" applyAlignment="1">
      <alignment horizontal="center" vertical="center" wrapText="1"/>
    </xf>
    <xf numFmtId="4" fontId="27" fillId="15" borderId="1" xfId="0" applyNumberFormat="1" applyFont="1" applyFill="1" applyBorder="1" applyAlignment="1">
      <alignment horizontal="center" vertical="center"/>
    </xf>
    <xf numFmtId="4" fontId="25" fillId="15" borderId="1" xfId="0" applyNumberFormat="1" applyFont="1" applyFill="1" applyBorder="1" applyAlignment="1">
      <alignment horizontal="center" vertical="center"/>
    </xf>
    <xf numFmtId="1" fontId="25" fillId="15" borderId="1" xfId="0" applyNumberFormat="1" applyFont="1" applyFill="1" applyBorder="1" applyAlignment="1">
      <alignment horizontal="center" vertical="center"/>
    </xf>
    <xf numFmtId="1" fontId="25" fillId="15" borderId="1" xfId="1" applyNumberFormat="1" applyFont="1" applyFill="1" applyBorder="1" applyAlignment="1">
      <alignment horizontal="center" vertical="center"/>
    </xf>
    <xf numFmtId="1" fontId="25" fillId="15" borderId="1" xfId="2" applyNumberFormat="1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0" fontId="25" fillId="16" borderId="1" xfId="0" applyFont="1" applyFill="1" applyBorder="1" applyAlignment="1">
      <alignment horizontal="center" vertical="center"/>
    </xf>
    <xf numFmtId="4" fontId="25" fillId="16" borderId="1" xfId="0" applyNumberFormat="1" applyFont="1" applyFill="1" applyBorder="1" applyAlignment="1">
      <alignment horizontal="center" vertical="center"/>
    </xf>
    <xf numFmtId="4" fontId="24" fillId="16" borderId="1" xfId="0" applyNumberFormat="1" applyFont="1" applyFill="1" applyBorder="1" applyAlignment="1">
      <alignment horizontal="right" vertical="center"/>
    </xf>
    <xf numFmtId="43" fontId="25" fillId="16" borderId="1" xfId="1" applyFont="1" applyFill="1" applyBorder="1" applyAlignment="1">
      <alignment horizontal="center" vertical="center"/>
    </xf>
    <xf numFmtId="4" fontId="25" fillId="16" borderId="1" xfId="0" applyNumberFormat="1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3" fontId="25" fillId="0" borderId="0" xfId="1" applyFont="1" applyFill="1" applyBorder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/>
    </xf>
    <xf numFmtId="43" fontId="7" fillId="0" borderId="5" xfId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25" fillId="4" borderId="1" xfId="0" applyNumberFormat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right" vertical="center" wrapText="1"/>
    </xf>
    <xf numFmtId="4" fontId="25" fillId="17" borderId="0" xfId="0" applyNumberFormat="1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6" fillId="17" borderId="1" xfId="0" applyNumberFormat="1" applyFont="1" applyFill="1" applyBorder="1" applyAlignment="1">
      <alignment horizontal="center" vertical="center"/>
    </xf>
    <xf numFmtId="4" fontId="6" fillId="17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43" fontId="6" fillId="12" borderId="5" xfId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2" fontId="6" fillId="12" borderId="1" xfId="0" applyNumberFormat="1" applyFont="1" applyFill="1" applyBorder="1" applyAlignment="1">
      <alignment horizontal="center" vertical="center" wrapText="1"/>
    </xf>
    <xf numFmtId="43" fontId="24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4" fontId="24" fillId="0" borderId="0" xfId="0" applyNumberFormat="1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5" fillId="18" borderId="1" xfId="0" applyFont="1" applyFill="1" applyBorder="1" applyAlignment="1">
      <alignment horizontal="center" vertical="center"/>
    </xf>
    <xf numFmtId="43" fontId="25" fillId="18" borderId="1" xfId="1" applyFont="1" applyFill="1" applyBorder="1" applyAlignment="1">
      <alignment horizontal="center" vertical="center"/>
    </xf>
    <xf numFmtId="1" fontId="25" fillId="18" borderId="1" xfId="0" applyNumberFormat="1" applyFont="1" applyFill="1" applyBorder="1" applyAlignment="1">
      <alignment horizontal="center" vertical="center"/>
    </xf>
    <xf numFmtId="43" fontId="25" fillId="18" borderId="1" xfId="1" applyFont="1" applyFill="1" applyBorder="1" applyAlignment="1">
      <alignment vertical="center"/>
    </xf>
    <xf numFmtId="0" fontId="25" fillId="1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 wrapText="1"/>
    </xf>
    <xf numFmtId="4" fontId="25" fillId="10" borderId="1" xfId="0" applyNumberFormat="1" applyFont="1" applyFill="1" applyBorder="1" applyAlignment="1">
      <alignment horizontal="center" vertical="center"/>
    </xf>
    <xf numFmtId="4" fontId="25" fillId="10" borderId="1" xfId="0" applyNumberFormat="1" applyFont="1" applyFill="1" applyBorder="1" applyAlignment="1">
      <alignment vertical="center"/>
    </xf>
    <xf numFmtId="1" fontId="25" fillId="10" borderId="1" xfId="0" applyNumberFormat="1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center"/>
    </xf>
    <xf numFmtId="0" fontId="25" fillId="19" borderId="1" xfId="0" applyFont="1" applyFill="1" applyBorder="1" applyAlignment="1">
      <alignment horizontal="center" vertical="center" wrapText="1"/>
    </xf>
    <xf numFmtId="4" fontId="25" fillId="19" borderId="1" xfId="0" applyNumberFormat="1" applyFont="1" applyFill="1" applyBorder="1" applyAlignment="1">
      <alignment horizontal="center" vertical="center"/>
    </xf>
    <xf numFmtId="4" fontId="25" fillId="19" borderId="1" xfId="0" applyNumberFormat="1" applyFont="1" applyFill="1" applyBorder="1" applyAlignment="1">
      <alignment vertical="center"/>
    </xf>
    <xf numFmtId="1" fontId="25" fillId="19" borderId="1" xfId="0" applyNumberFormat="1" applyFont="1" applyFill="1" applyBorder="1" applyAlignment="1">
      <alignment horizontal="center" vertical="center"/>
    </xf>
    <xf numFmtId="1" fontId="25" fillId="19" borderId="1" xfId="1" applyNumberFormat="1" applyFont="1" applyFill="1" applyBorder="1" applyAlignment="1">
      <alignment horizontal="center" vertical="center"/>
    </xf>
    <xf numFmtId="1" fontId="25" fillId="19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5" fillId="18" borderId="5" xfId="0" applyFont="1" applyFill="1" applyBorder="1" applyAlignment="1">
      <alignment horizontal="center" vertical="center"/>
    </xf>
    <xf numFmtId="0" fontId="25" fillId="18" borderId="5" xfId="0" applyFont="1" applyFill="1" applyBorder="1" applyAlignment="1">
      <alignment horizontal="center" vertical="center" wrapText="1"/>
    </xf>
    <xf numFmtId="4" fontId="25" fillId="18" borderId="5" xfId="0" applyNumberFormat="1" applyFont="1" applyFill="1" applyBorder="1" applyAlignment="1">
      <alignment horizontal="center" vertical="center"/>
    </xf>
    <xf numFmtId="4" fontId="25" fillId="18" borderId="5" xfId="0" applyNumberFormat="1" applyFont="1" applyFill="1" applyBorder="1" applyAlignment="1">
      <alignment vertical="center"/>
    </xf>
    <xf numFmtId="12" fontId="25" fillId="18" borderId="1" xfId="2" applyNumberFormat="1" applyFont="1" applyFill="1" applyBorder="1" applyAlignment="1">
      <alignment horizontal="center" vertical="center"/>
    </xf>
    <xf numFmtId="12" fontId="25" fillId="18" borderId="5" xfId="2" applyNumberFormat="1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 wrapText="1"/>
    </xf>
    <xf numFmtId="4" fontId="7" fillId="18" borderId="5" xfId="0" applyNumberFormat="1" applyFont="1" applyFill="1" applyBorder="1" applyAlignment="1">
      <alignment horizontal="center" vertical="center"/>
    </xf>
    <xf numFmtId="4" fontId="7" fillId="18" borderId="5" xfId="0" applyNumberFormat="1" applyFont="1" applyFill="1" applyBorder="1" applyAlignment="1">
      <alignment horizontal="center" vertical="center" wrapText="1"/>
    </xf>
    <xf numFmtId="4" fontId="7" fillId="18" borderId="5" xfId="0" applyNumberFormat="1" applyFont="1" applyFill="1" applyBorder="1" applyAlignment="1">
      <alignment vertical="center" wrapText="1"/>
    </xf>
    <xf numFmtId="0" fontId="24" fillId="18" borderId="5" xfId="0" applyFont="1" applyFill="1" applyBorder="1" applyAlignment="1">
      <alignment horizontal="center" vertical="center"/>
    </xf>
    <xf numFmtId="1" fontId="25" fillId="18" borderId="5" xfId="0" applyNumberFormat="1" applyFont="1" applyFill="1" applyBorder="1" applyAlignment="1">
      <alignment horizontal="center" vertical="center"/>
    </xf>
    <xf numFmtId="4" fontId="9" fillId="15" borderId="1" xfId="0" applyNumberFormat="1" applyFont="1" applyFill="1" applyBorder="1" applyAlignment="1">
      <alignment horizontal="center" vertical="center"/>
    </xf>
    <xf numFmtId="4" fontId="9" fillId="13" borderId="1" xfId="0" applyNumberFormat="1" applyFont="1" applyFill="1" applyBorder="1" applyAlignment="1">
      <alignment horizontal="center" vertical="center"/>
    </xf>
    <xf numFmtId="4" fontId="9" fillId="13" borderId="1" xfId="0" applyNumberFormat="1" applyFont="1" applyFill="1" applyBorder="1" applyAlignment="1">
      <alignment horizontal="right" vertical="center"/>
    </xf>
    <xf numFmtId="4" fontId="9" fillId="9" borderId="1" xfId="0" applyNumberFormat="1" applyFont="1" applyFill="1" applyBorder="1" applyAlignment="1">
      <alignment horizontal="center" vertical="center"/>
    </xf>
    <xf numFmtId="4" fontId="9" fillId="9" borderId="1" xfId="0" applyNumberFormat="1" applyFont="1" applyFill="1" applyBorder="1" applyAlignment="1">
      <alignment horizontal="right" vertical="center"/>
    </xf>
    <xf numFmtId="4" fontId="28" fillId="0" borderId="1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right" vertical="center"/>
    </xf>
    <xf numFmtId="4" fontId="28" fillId="19" borderId="1" xfId="0" applyNumberFormat="1" applyFont="1" applyFill="1" applyBorder="1" applyAlignment="1">
      <alignment horizontal="center" vertical="center" wrapText="1"/>
    </xf>
    <xf numFmtId="4" fontId="28" fillId="19" borderId="1" xfId="0" applyNumberFormat="1" applyFont="1" applyFill="1" applyBorder="1" applyAlignment="1">
      <alignment horizontal="center" vertical="center"/>
    </xf>
    <xf numFmtId="4" fontId="26" fillId="19" borderId="1" xfId="0" applyNumberFormat="1" applyFont="1" applyFill="1" applyBorder="1" applyAlignment="1">
      <alignment horizontal="right" vertical="center"/>
    </xf>
    <xf numFmtId="4" fontId="28" fillId="4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/>
    </xf>
    <xf numFmtId="43" fontId="28" fillId="18" borderId="1" xfId="1" applyFont="1" applyFill="1" applyBorder="1" applyAlignment="1">
      <alignment horizontal="center" vertical="center"/>
    </xf>
    <xf numFmtId="4" fontId="28" fillId="18" borderId="1" xfId="0" applyNumberFormat="1" applyFont="1" applyFill="1" applyBorder="1" applyAlignment="1">
      <alignment horizontal="center" vertical="center"/>
    </xf>
    <xf numFmtId="43" fontId="26" fillId="18" borderId="9" xfId="1" applyFont="1" applyFill="1" applyBorder="1" applyAlignment="1">
      <alignment horizontal="center" vertical="center"/>
    </xf>
    <xf numFmtId="4" fontId="28" fillId="11" borderId="1" xfId="0" applyNumberFormat="1" applyFont="1" applyFill="1" applyBorder="1" applyAlignment="1">
      <alignment horizontal="center" vertical="center" wrapText="1"/>
    </xf>
    <xf numFmtId="4" fontId="28" fillId="11" borderId="1" xfId="0" applyNumberFormat="1" applyFont="1" applyFill="1" applyBorder="1" applyAlignment="1">
      <alignment horizontal="center" vertical="center"/>
    </xf>
    <xf numFmtId="4" fontId="26" fillId="11" borderId="1" xfId="0" applyNumberFormat="1" applyFont="1" applyFill="1" applyBorder="1" applyAlignment="1">
      <alignment horizontal="right" vertical="center"/>
    </xf>
    <xf numFmtId="4" fontId="28" fillId="10" borderId="5" xfId="0" applyNumberFormat="1" applyFont="1" applyFill="1" applyBorder="1" applyAlignment="1">
      <alignment horizontal="center" vertical="center" wrapText="1"/>
    </xf>
    <xf numFmtId="4" fontId="28" fillId="10" borderId="5" xfId="0" applyNumberFormat="1" applyFont="1" applyFill="1" applyBorder="1" applyAlignment="1">
      <alignment horizontal="center" vertical="center"/>
    </xf>
    <xf numFmtId="4" fontId="26" fillId="10" borderId="5" xfId="0" applyNumberFormat="1" applyFont="1" applyFill="1" applyBorder="1" applyAlignment="1">
      <alignment horizontal="right" vertical="center"/>
    </xf>
    <xf numFmtId="4" fontId="28" fillId="18" borderId="5" xfId="0" applyNumberFormat="1" applyFont="1" applyFill="1" applyBorder="1" applyAlignment="1">
      <alignment horizontal="center" vertical="center" wrapText="1"/>
    </xf>
    <xf numFmtId="4" fontId="28" fillId="18" borderId="5" xfId="0" applyNumberFormat="1" applyFont="1" applyFill="1" applyBorder="1" applyAlignment="1">
      <alignment horizontal="center" vertical="center"/>
    </xf>
    <xf numFmtId="4" fontId="26" fillId="18" borderId="5" xfId="0" applyNumberFormat="1" applyFont="1" applyFill="1" applyBorder="1" applyAlignment="1">
      <alignment horizontal="right" vertical="center"/>
    </xf>
    <xf numFmtId="4" fontId="28" fillId="0" borderId="5" xfId="0" applyNumberFormat="1" applyFont="1" applyBorder="1" applyAlignment="1">
      <alignment horizontal="center" vertical="center" wrapText="1"/>
    </xf>
    <xf numFmtId="4" fontId="28" fillId="0" borderId="5" xfId="0" applyNumberFormat="1" applyFont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center" vertical="center"/>
    </xf>
    <xf numFmtId="4" fontId="28" fillId="4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9" fontId="25" fillId="10" borderId="1" xfId="2" applyFont="1" applyFill="1" applyBorder="1" applyAlignment="1">
      <alignment horizontal="center" vertical="center"/>
    </xf>
    <xf numFmtId="0" fontId="24" fillId="10" borderId="5" xfId="0" applyFont="1" applyFill="1" applyBorder="1" applyAlignment="1">
      <alignment horizontal="center" vertical="center"/>
    </xf>
    <xf numFmtId="4" fontId="9" fillId="14" borderId="1" xfId="0" applyNumberFormat="1" applyFont="1" applyFill="1" applyBorder="1" applyAlignment="1">
      <alignment horizontal="center" vertical="center"/>
    </xf>
    <xf numFmtId="4" fontId="9" fillId="14" borderId="1" xfId="0" applyNumberFormat="1" applyFont="1" applyFill="1" applyBorder="1" applyAlignment="1">
      <alignment horizontal="right" vertical="center"/>
    </xf>
    <xf numFmtId="4" fontId="29" fillId="0" borderId="3" xfId="0" applyNumberFormat="1" applyFont="1" applyBorder="1" applyAlignment="1">
      <alignment horizontal="center" vertical="center"/>
    </xf>
    <xf numFmtId="4" fontId="9" fillId="12" borderId="1" xfId="0" applyNumberFormat="1" applyFont="1" applyFill="1" applyBorder="1" applyAlignment="1">
      <alignment horizontal="center" vertical="center"/>
    </xf>
    <xf numFmtId="4" fontId="28" fillId="10" borderId="1" xfId="0" applyNumberFormat="1" applyFont="1" applyFill="1" applyBorder="1" applyAlignment="1">
      <alignment horizontal="center" vertical="center"/>
    </xf>
    <xf numFmtId="4" fontId="26" fillId="10" borderId="1" xfId="0" applyNumberFormat="1" applyFont="1" applyFill="1" applyBorder="1" applyAlignment="1">
      <alignment horizontal="right" vertical="center"/>
    </xf>
    <xf numFmtId="43" fontId="25" fillId="10" borderId="1" xfId="1" applyFont="1" applyFill="1" applyBorder="1" applyAlignment="1">
      <alignment horizontal="center" vertical="center"/>
    </xf>
    <xf numFmtId="4" fontId="28" fillId="10" borderId="1" xfId="0" applyNumberFormat="1" applyFont="1" applyFill="1" applyBorder="1" applyAlignment="1">
      <alignment horizontal="center" vertical="center" wrapText="1"/>
    </xf>
    <xf numFmtId="44" fontId="25" fillId="10" borderId="1" xfId="2" applyNumberFormat="1" applyFont="1" applyFill="1" applyBorder="1" applyAlignment="1">
      <alignment horizontal="center" vertical="center"/>
    </xf>
    <xf numFmtId="4" fontId="24" fillId="10" borderId="1" xfId="0" applyNumberFormat="1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/>
    </xf>
    <xf numFmtId="4" fontId="6" fillId="19" borderId="5" xfId="0" applyNumberFormat="1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vertical="center" wrapText="1"/>
    </xf>
    <xf numFmtId="0" fontId="24" fillId="19" borderId="1" xfId="0" applyFont="1" applyFill="1" applyBorder="1" applyAlignment="1">
      <alignment horizontal="center" vertical="center"/>
    </xf>
    <xf numFmtId="0" fontId="24" fillId="19" borderId="5" xfId="0" applyFont="1" applyFill="1" applyBorder="1" applyAlignment="1">
      <alignment horizontal="center" vertical="center"/>
    </xf>
    <xf numFmtId="0" fontId="24" fillId="19" borderId="5" xfId="0" applyFont="1" applyFill="1" applyBorder="1" applyAlignment="1">
      <alignment horizontal="center" vertical="center" wrapText="1"/>
    </xf>
    <xf numFmtId="0" fontId="8" fillId="19" borderId="5" xfId="0" applyFont="1" applyFill="1" applyBorder="1" applyAlignment="1">
      <alignment horizontal="right" vertical="center" wrapText="1"/>
    </xf>
    <xf numFmtId="0" fontId="6" fillId="10" borderId="5" xfId="0" applyFont="1" applyFill="1" applyBorder="1" applyAlignment="1">
      <alignment horizontal="center" vertical="center"/>
    </xf>
    <xf numFmtId="4" fontId="6" fillId="10" borderId="5" xfId="0" applyNumberFormat="1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 wrapText="1"/>
    </xf>
    <xf numFmtId="0" fontId="24" fillId="10" borderId="1" xfId="0" applyFont="1" applyFill="1" applyBorder="1" applyAlignment="1">
      <alignment horizontal="center" vertical="center"/>
    </xf>
    <xf numFmtId="0" fontId="24" fillId="10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right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9" fontId="25" fillId="0" borderId="1" xfId="2" applyFont="1" applyFill="1" applyBorder="1" applyAlignment="1">
      <alignment horizontal="center" vertical="center" wrapText="1"/>
    </xf>
    <xf numFmtId="43" fontId="22" fillId="0" borderId="1" xfId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43" fontId="22" fillId="4" borderId="1" xfId="1" applyFont="1" applyFill="1" applyBorder="1" applyAlignment="1">
      <alignment vertical="center"/>
    </xf>
    <xf numFmtId="43" fontId="20" fillId="4" borderId="1" xfId="1" applyFont="1" applyFill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0" fontId="8" fillId="10" borderId="5" xfId="0" applyFont="1" applyFill="1" applyBorder="1" applyAlignment="1">
      <alignment horizontal="center" vertical="center" wrapText="1"/>
    </xf>
    <xf numFmtId="0" fontId="8" fillId="19" borderId="5" xfId="0" applyFont="1" applyFill="1" applyBorder="1" applyAlignment="1">
      <alignment horizontal="center" vertical="center" wrapText="1"/>
    </xf>
    <xf numFmtId="4" fontId="28" fillId="0" borderId="1" xfId="0" applyNumberFormat="1" applyFont="1" applyBorder="1" applyAlignment="1">
      <alignment vertical="center"/>
    </xf>
    <xf numFmtId="43" fontId="20" fillId="0" borderId="1" xfId="1" applyFont="1" applyFill="1" applyBorder="1" applyAlignment="1">
      <alignment horizontal="center" vertical="center"/>
    </xf>
    <xf numFmtId="0" fontId="25" fillId="21" borderId="1" xfId="0" applyFont="1" applyFill="1" applyBorder="1" applyAlignment="1">
      <alignment horizontal="center" vertical="center"/>
    </xf>
    <xf numFmtId="0" fontId="25" fillId="21" borderId="1" xfId="0" applyFont="1" applyFill="1" applyBorder="1" applyAlignment="1">
      <alignment horizontal="center" vertical="center" wrapText="1"/>
    </xf>
    <xf numFmtId="4" fontId="28" fillId="21" borderId="1" xfId="0" applyNumberFormat="1" applyFont="1" applyFill="1" applyBorder="1" applyAlignment="1">
      <alignment horizontal="center" vertical="center"/>
    </xf>
    <xf numFmtId="43" fontId="25" fillId="21" borderId="1" xfId="1" applyFont="1" applyFill="1" applyBorder="1" applyAlignment="1">
      <alignment horizontal="center" vertical="center"/>
    </xf>
    <xf numFmtId="1" fontId="25" fillId="21" borderId="1" xfId="0" applyNumberFormat="1" applyFont="1" applyFill="1" applyBorder="1" applyAlignment="1">
      <alignment horizontal="center" vertical="center"/>
    </xf>
    <xf numFmtId="0" fontId="25" fillId="22" borderId="1" xfId="0" applyFont="1" applyFill="1" applyBorder="1" applyAlignment="1">
      <alignment horizontal="center" vertical="center"/>
    </xf>
    <xf numFmtId="0" fontId="25" fillId="22" borderId="1" xfId="0" applyFont="1" applyFill="1" applyBorder="1" applyAlignment="1">
      <alignment horizontal="center" vertical="center" wrapText="1"/>
    </xf>
    <xf numFmtId="43" fontId="28" fillId="22" borderId="1" xfId="1" applyFont="1" applyFill="1" applyBorder="1" applyAlignment="1">
      <alignment horizontal="center" vertical="center"/>
    </xf>
    <xf numFmtId="4" fontId="28" fillId="22" borderId="1" xfId="0" applyNumberFormat="1" applyFont="1" applyFill="1" applyBorder="1" applyAlignment="1">
      <alignment horizontal="center" vertical="center"/>
    </xf>
    <xf numFmtId="43" fontId="26" fillId="22" borderId="9" xfId="1" applyFont="1" applyFill="1" applyBorder="1" applyAlignment="1">
      <alignment horizontal="center" vertical="center"/>
    </xf>
    <xf numFmtId="43" fontId="25" fillId="22" borderId="1" xfId="1" applyFont="1" applyFill="1" applyBorder="1" applyAlignment="1">
      <alignment horizontal="center" vertical="center"/>
    </xf>
    <xf numFmtId="1" fontId="25" fillId="22" borderId="1" xfId="0" applyNumberFormat="1" applyFont="1" applyFill="1" applyBorder="1" applyAlignment="1">
      <alignment horizontal="center" vertical="center"/>
    </xf>
    <xf numFmtId="0" fontId="25" fillId="22" borderId="8" xfId="0" applyFont="1" applyFill="1" applyBorder="1" applyAlignment="1">
      <alignment horizontal="center" vertical="center"/>
    </xf>
    <xf numFmtId="4" fontId="9" fillId="23" borderId="1" xfId="0" applyNumberFormat="1" applyFont="1" applyFill="1" applyBorder="1" applyAlignment="1">
      <alignment horizontal="center" vertical="center"/>
    </xf>
    <xf numFmtId="4" fontId="28" fillId="21" borderId="1" xfId="0" applyNumberFormat="1" applyFont="1" applyFill="1" applyBorder="1" applyAlignment="1">
      <alignment horizontal="center" vertical="center" wrapText="1"/>
    </xf>
    <xf numFmtId="4" fontId="26" fillId="21" borderId="1" xfId="0" applyNumberFormat="1" applyFont="1" applyFill="1" applyBorder="1" applyAlignment="1">
      <alignment horizontal="right" vertical="center"/>
    </xf>
    <xf numFmtId="4" fontId="25" fillId="21" borderId="1" xfId="0" applyNumberFormat="1" applyFont="1" applyFill="1" applyBorder="1" applyAlignment="1">
      <alignment horizontal="center" vertical="center"/>
    </xf>
    <xf numFmtId="4" fontId="25" fillId="21" borderId="1" xfId="0" applyNumberFormat="1" applyFont="1" applyFill="1" applyBorder="1" applyAlignment="1">
      <alignment vertical="center"/>
    </xf>
    <xf numFmtId="1" fontId="25" fillId="21" borderId="1" xfId="1" applyNumberFormat="1" applyFont="1" applyFill="1" applyBorder="1" applyAlignment="1">
      <alignment horizontal="center" vertical="center"/>
    </xf>
    <xf numFmtId="1" fontId="25" fillId="21" borderId="1" xfId="2" applyNumberFormat="1" applyFont="1" applyFill="1" applyBorder="1" applyAlignment="1">
      <alignment horizontal="center" vertical="center"/>
    </xf>
    <xf numFmtId="9" fontId="25" fillId="21" borderId="1" xfId="2" applyFont="1" applyFill="1" applyBorder="1" applyAlignment="1">
      <alignment horizontal="center" vertical="center"/>
    </xf>
    <xf numFmtId="44" fontId="25" fillId="21" borderId="1" xfId="0" applyNumberFormat="1" applyFont="1" applyFill="1" applyBorder="1" applyAlignment="1">
      <alignment horizontal="center" vertical="center"/>
    </xf>
    <xf numFmtId="0" fontId="25" fillId="24" borderId="1" xfId="0" applyFont="1" applyFill="1" applyBorder="1" applyAlignment="1">
      <alignment horizontal="center" vertical="center"/>
    </xf>
    <xf numFmtId="0" fontId="25" fillId="24" borderId="1" xfId="0" applyFont="1" applyFill="1" applyBorder="1" applyAlignment="1">
      <alignment horizontal="center" vertical="center" wrapText="1"/>
    </xf>
    <xf numFmtId="4" fontId="28" fillId="24" borderId="1" xfId="0" applyNumberFormat="1" applyFont="1" applyFill="1" applyBorder="1" applyAlignment="1">
      <alignment horizontal="center" vertical="center" wrapText="1"/>
    </xf>
    <xf numFmtId="4" fontId="28" fillId="24" borderId="1" xfId="0" applyNumberFormat="1" applyFont="1" applyFill="1" applyBorder="1" applyAlignment="1">
      <alignment horizontal="center" vertical="center"/>
    </xf>
    <xf numFmtId="4" fontId="26" fillId="24" borderId="1" xfId="0" applyNumberFormat="1" applyFont="1" applyFill="1" applyBorder="1" applyAlignment="1">
      <alignment horizontal="right" vertical="center"/>
    </xf>
    <xf numFmtId="4" fontId="25" fillId="24" borderId="1" xfId="0" applyNumberFormat="1" applyFont="1" applyFill="1" applyBorder="1" applyAlignment="1">
      <alignment horizontal="center" vertical="center"/>
    </xf>
    <xf numFmtId="4" fontId="25" fillId="24" borderId="1" xfId="0" applyNumberFormat="1" applyFont="1" applyFill="1" applyBorder="1" applyAlignment="1">
      <alignment vertical="center"/>
    </xf>
    <xf numFmtId="9" fontId="25" fillId="24" borderId="1" xfId="2" applyFont="1" applyFill="1" applyBorder="1" applyAlignment="1">
      <alignment horizontal="center" vertical="center"/>
    </xf>
    <xf numFmtId="44" fontId="25" fillId="24" borderId="1" xfId="2" applyNumberFormat="1" applyFont="1" applyFill="1" applyBorder="1" applyAlignment="1">
      <alignment horizontal="center" vertical="center"/>
    </xf>
    <xf numFmtId="2" fontId="25" fillId="24" borderId="1" xfId="0" applyNumberFormat="1" applyFont="1" applyFill="1" applyBorder="1" applyAlignment="1">
      <alignment horizontal="center" vertical="center"/>
    </xf>
    <xf numFmtId="0" fontId="25" fillId="22" borderId="5" xfId="0" applyFont="1" applyFill="1" applyBorder="1" applyAlignment="1">
      <alignment horizontal="center" vertical="center"/>
    </xf>
    <xf numFmtId="0" fontId="25" fillId="22" borderId="5" xfId="0" applyFont="1" applyFill="1" applyBorder="1" applyAlignment="1">
      <alignment horizontal="center" vertical="center" wrapText="1"/>
    </xf>
    <xf numFmtId="4" fontId="28" fillId="22" borderId="5" xfId="0" applyNumberFormat="1" applyFont="1" applyFill="1" applyBorder="1" applyAlignment="1">
      <alignment horizontal="center" vertical="center" wrapText="1"/>
    </xf>
    <xf numFmtId="4" fontId="28" fillId="22" borderId="5" xfId="0" applyNumberFormat="1" applyFont="1" applyFill="1" applyBorder="1" applyAlignment="1">
      <alignment horizontal="center" vertical="center"/>
    </xf>
    <xf numFmtId="4" fontId="26" fillId="22" borderId="5" xfId="0" applyNumberFormat="1" applyFont="1" applyFill="1" applyBorder="1" applyAlignment="1">
      <alignment horizontal="right" vertical="center"/>
    </xf>
    <xf numFmtId="4" fontId="25" fillId="22" borderId="5" xfId="0" applyNumberFormat="1" applyFont="1" applyFill="1" applyBorder="1" applyAlignment="1">
      <alignment horizontal="center" vertical="center"/>
    </xf>
    <xf numFmtId="4" fontId="25" fillId="22" borderId="5" xfId="0" applyNumberFormat="1" applyFont="1" applyFill="1" applyBorder="1" applyAlignment="1">
      <alignment vertical="center"/>
    </xf>
    <xf numFmtId="12" fontId="25" fillId="22" borderId="1" xfId="2" applyNumberFormat="1" applyFont="1" applyFill="1" applyBorder="1" applyAlignment="1">
      <alignment horizontal="center" vertical="center"/>
    </xf>
    <xf numFmtId="12" fontId="25" fillId="22" borderId="5" xfId="2" applyNumberFormat="1" applyFont="1" applyFill="1" applyBorder="1" applyAlignment="1">
      <alignment horizontal="center" vertical="center"/>
    </xf>
    <xf numFmtId="0" fontId="7" fillId="22" borderId="5" xfId="0" applyFont="1" applyFill="1" applyBorder="1" applyAlignment="1">
      <alignment horizontal="center" vertical="center"/>
    </xf>
    <xf numFmtId="0" fontId="7" fillId="22" borderId="5" xfId="0" applyFont="1" applyFill="1" applyBorder="1" applyAlignment="1">
      <alignment horizontal="center" vertical="center" wrapText="1"/>
    </xf>
    <xf numFmtId="4" fontId="10" fillId="22" borderId="5" xfId="0" applyNumberFormat="1" applyFont="1" applyFill="1" applyBorder="1" applyAlignment="1">
      <alignment horizontal="center" vertical="center"/>
    </xf>
    <xf numFmtId="4" fontId="8" fillId="22" borderId="5" xfId="0" applyNumberFormat="1" applyFont="1" applyFill="1" applyBorder="1" applyAlignment="1">
      <alignment horizontal="right" vertical="center" wrapText="1"/>
    </xf>
    <xf numFmtId="4" fontId="7" fillId="22" borderId="5" xfId="0" applyNumberFormat="1" applyFont="1" applyFill="1" applyBorder="1" applyAlignment="1">
      <alignment horizontal="center" vertical="center" wrapText="1"/>
    </xf>
    <xf numFmtId="4" fontId="7" fillId="22" borderId="5" xfId="0" applyNumberFormat="1" applyFont="1" applyFill="1" applyBorder="1" applyAlignment="1">
      <alignment vertical="center" wrapText="1"/>
    </xf>
    <xf numFmtId="0" fontId="24" fillId="22" borderId="5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 wrapText="1"/>
    </xf>
    <xf numFmtId="4" fontId="10" fillId="21" borderId="5" xfId="0" applyNumberFormat="1" applyFont="1" applyFill="1" applyBorder="1" applyAlignment="1">
      <alignment horizontal="center" vertical="center" wrapText="1"/>
    </xf>
    <xf numFmtId="4" fontId="10" fillId="21" borderId="5" xfId="0" applyNumberFormat="1" applyFont="1" applyFill="1" applyBorder="1" applyAlignment="1">
      <alignment horizontal="center" vertical="center"/>
    </xf>
    <xf numFmtId="4" fontId="7" fillId="21" borderId="5" xfId="0" applyNumberFormat="1" applyFont="1" applyFill="1" applyBorder="1" applyAlignment="1">
      <alignment horizontal="center" vertical="center"/>
    </xf>
    <xf numFmtId="4" fontId="7" fillId="21" borderId="5" xfId="0" applyNumberFormat="1" applyFont="1" applyFill="1" applyBorder="1" applyAlignment="1">
      <alignment vertical="center"/>
    </xf>
    <xf numFmtId="9" fontId="7" fillId="21" borderId="1" xfId="2" applyFont="1" applyFill="1" applyBorder="1" applyAlignment="1">
      <alignment horizontal="center" vertical="center"/>
    </xf>
    <xf numFmtId="44" fontId="7" fillId="21" borderId="5" xfId="2" applyNumberFormat="1" applyFont="1" applyFill="1" applyBorder="1" applyAlignment="1">
      <alignment horizontal="center" vertical="center"/>
    </xf>
    <xf numFmtId="0" fontId="7" fillId="24" borderId="5" xfId="0" applyFont="1" applyFill="1" applyBorder="1" applyAlignment="1">
      <alignment horizontal="center" vertical="center" wrapText="1"/>
    </xf>
    <xf numFmtId="4" fontId="10" fillId="24" borderId="5" xfId="0" applyNumberFormat="1" applyFont="1" applyFill="1" applyBorder="1" applyAlignment="1">
      <alignment horizontal="center" vertical="center"/>
    </xf>
    <xf numFmtId="0" fontId="8" fillId="24" borderId="5" xfId="0" applyFont="1" applyFill="1" applyBorder="1" applyAlignment="1">
      <alignment horizontal="right" vertical="center" wrapText="1"/>
    </xf>
    <xf numFmtId="0" fontId="10" fillId="24" borderId="5" xfId="0" applyFont="1" applyFill="1" applyBorder="1" applyAlignment="1">
      <alignment horizontal="center" vertical="center" wrapText="1"/>
    </xf>
    <xf numFmtId="4" fontId="10" fillId="24" borderId="5" xfId="0" applyNumberFormat="1" applyFont="1" applyFill="1" applyBorder="1" applyAlignment="1">
      <alignment horizontal="center" vertical="center" wrapText="1"/>
    </xf>
    <xf numFmtId="4" fontId="7" fillId="24" borderId="5" xfId="0" applyNumberFormat="1" applyFont="1" applyFill="1" applyBorder="1" applyAlignment="1">
      <alignment vertical="center" wrapText="1"/>
    </xf>
    <xf numFmtId="1" fontId="25" fillId="24" borderId="5" xfId="0" applyNumberFormat="1" applyFont="1" applyFill="1" applyBorder="1" applyAlignment="1">
      <alignment horizontal="center" vertical="center"/>
    </xf>
    <xf numFmtId="0" fontId="24" fillId="24" borderId="5" xfId="0" applyFont="1" applyFill="1" applyBorder="1" applyAlignment="1">
      <alignment horizontal="center" vertical="center"/>
    </xf>
    <xf numFmtId="1" fontId="25" fillId="24" borderId="1" xfId="0" applyNumberFormat="1" applyFont="1" applyFill="1" applyBorder="1" applyAlignment="1">
      <alignment horizontal="center" vertical="center"/>
    </xf>
    <xf numFmtId="43" fontId="25" fillId="24" borderId="1" xfId="1" applyFont="1" applyFill="1" applyBorder="1" applyAlignment="1">
      <alignment horizontal="center" vertical="center"/>
    </xf>
    <xf numFmtId="0" fontId="4" fillId="22" borderId="5" xfId="0" applyFont="1" applyFill="1" applyBorder="1" applyAlignment="1">
      <alignment horizontal="center" vertical="center"/>
    </xf>
    <xf numFmtId="4" fontId="4" fillId="22" borderId="5" xfId="0" applyNumberFormat="1" applyFont="1" applyFill="1" applyBorder="1" applyAlignment="1">
      <alignment horizontal="center" vertical="center"/>
    </xf>
    <xf numFmtId="0" fontId="4" fillId="22" borderId="5" xfId="0" applyFont="1" applyFill="1" applyBorder="1" applyAlignment="1">
      <alignment horizontal="right" vertical="center" wrapText="1"/>
    </xf>
    <xf numFmtId="0" fontId="4" fillId="22" borderId="5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vertical="center" wrapText="1"/>
    </xf>
    <xf numFmtId="0" fontId="14" fillId="22" borderId="1" xfId="0" applyFont="1" applyFill="1" applyBorder="1" applyAlignment="1">
      <alignment horizontal="center" vertical="center"/>
    </xf>
    <xf numFmtId="0" fontId="14" fillId="22" borderId="5" xfId="0" applyFont="1" applyFill="1" applyBorder="1" applyAlignment="1">
      <alignment horizontal="center" vertical="center"/>
    </xf>
    <xf numFmtId="0" fontId="14" fillId="22" borderId="5" xfId="0" applyFont="1" applyFill="1" applyBorder="1" applyAlignment="1">
      <alignment horizontal="center" vertical="center" wrapText="1"/>
    </xf>
    <xf numFmtId="0" fontId="6" fillId="22" borderId="5" xfId="0" applyFont="1" applyFill="1" applyBorder="1" applyAlignment="1">
      <alignment horizontal="center" vertical="center"/>
    </xf>
    <xf numFmtId="4" fontId="6" fillId="22" borderId="5" xfId="0" applyNumberFormat="1" applyFont="1" applyFill="1" applyBorder="1" applyAlignment="1">
      <alignment horizontal="center" vertical="center"/>
    </xf>
    <xf numFmtId="0" fontId="6" fillId="22" borderId="5" xfId="0" applyFont="1" applyFill="1" applyBorder="1" applyAlignment="1">
      <alignment horizontal="center" vertical="center" wrapText="1"/>
    </xf>
    <xf numFmtId="0" fontId="8" fillId="22" borderId="5" xfId="0" applyFont="1" applyFill="1" applyBorder="1" applyAlignment="1">
      <alignment horizontal="center" vertical="center" wrapText="1"/>
    </xf>
    <xf numFmtId="0" fontId="6" fillId="22" borderId="5" xfId="0" applyFont="1" applyFill="1" applyBorder="1" applyAlignment="1">
      <alignment vertical="center" wrapText="1"/>
    </xf>
    <xf numFmtId="0" fontId="24" fillId="22" borderId="1" xfId="0" applyFont="1" applyFill="1" applyBorder="1" applyAlignment="1">
      <alignment horizontal="center" vertical="center"/>
    </xf>
    <xf numFmtId="0" fontId="24" fillId="2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 wrapText="1"/>
    </xf>
    <xf numFmtId="43" fontId="20" fillId="4" borderId="1" xfId="1" applyFont="1" applyFill="1" applyBorder="1" applyAlignment="1">
      <alignment horizontal="center" vertical="center"/>
    </xf>
    <xf numFmtId="43" fontId="22" fillId="4" borderId="1" xfId="1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4" fontId="28" fillId="4" borderId="1" xfId="0" applyNumberFormat="1" applyFont="1" applyFill="1" applyBorder="1" applyAlignment="1">
      <alignment horizontal="center" vertical="center"/>
    </xf>
    <xf numFmtId="43" fontId="26" fillId="4" borderId="9" xfId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horizontal="center" vertical="center"/>
    </xf>
    <xf numFmtId="0" fontId="20" fillId="4" borderId="0" xfId="0" applyFont="1" applyFill="1"/>
    <xf numFmtId="4" fontId="25" fillId="4" borderId="1" xfId="0" applyNumberFormat="1" applyFont="1" applyFill="1" applyBorder="1" applyAlignment="1">
      <alignment horizontal="center" vertical="center"/>
    </xf>
    <xf numFmtId="4" fontId="28" fillId="4" borderId="5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right" vertical="center" wrapText="1"/>
    </xf>
    <xf numFmtId="4" fontId="25" fillId="4" borderId="1" xfId="0" applyNumberFormat="1" applyFont="1" applyFill="1" applyBorder="1" applyAlignment="1">
      <alignment vertical="center"/>
    </xf>
    <xf numFmtId="4" fontId="28" fillId="4" borderId="1" xfId="0" applyNumberFormat="1" applyFont="1" applyFill="1" applyBorder="1" applyAlignment="1">
      <alignment vertical="center"/>
    </xf>
    <xf numFmtId="44" fontId="25" fillId="4" borderId="5" xfId="0" applyNumberFormat="1" applyFont="1" applyFill="1" applyBorder="1" applyAlignment="1">
      <alignment horizontal="center" vertical="center"/>
    </xf>
    <xf numFmtId="4" fontId="26" fillId="4" borderId="1" xfId="0" applyNumberFormat="1" applyFont="1" applyFill="1" applyBorder="1" applyAlignment="1">
      <alignment horizontal="right" vertical="center"/>
    </xf>
    <xf numFmtId="4" fontId="22" fillId="4" borderId="1" xfId="0" applyNumberFormat="1" applyFont="1" applyFill="1" applyBorder="1" applyAlignment="1">
      <alignment vertical="center"/>
    </xf>
    <xf numFmtId="4" fontId="20" fillId="4" borderId="1" xfId="0" applyNumberFormat="1" applyFont="1" applyFill="1" applyBorder="1" applyAlignment="1">
      <alignment vertical="center"/>
    </xf>
    <xf numFmtId="44" fontId="25" fillId="4" borderId="1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4" fontId="25" fillId="4" borderId="5" xfId="0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5" fillId="4" borderId="0" xfId="0" applyFont="1" applyFill="1"/>
    <xf numFmtId="4" fontId="24" fillId="4" borderId="1" xfId="0" applyNumberFormat="1" applyFont="1" applyFill="1" applyBorder="1" applyAlignment="1">
      <alignment horizontal="right" vertical="center"/>
    </xf>
    <xf numFmtId="4" fontId="25" fillId="4" borderId="0" xfId="0" applyNumberFormat="1" applyFont="1" applyFill="1"/>
    <xf numFmtId="4" fontId="7" fillId="12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4" fontId="38" fillId="0" borderId="3" xfId="0" applyNumberFormat="1" applyFont="1" applyBorder="1" applyAlignment="1">
      <alignment horizontal="center" vertical="center"/>
    </xf>
    <xf numFmtId="43" fontId="26" fillId="4" borderId="1" xfId="1" applyFont="1" applyFill="1" applyBorder="1" applyAlignment="1">
      <alignment horizontal="center" vertical="center"/>
    </xf>
    <xf numFmtId="43" fontId="26" fillId="22" borderId="1" xfId="1" applyFont="1" applyFill="1" applyBorder="1" applyAlignment="1">
      <alignment horizontal="center" vertical="center"/>
    </xf>
    <xf numFmtId="4" fontId="8" fillId="21" borderId="1" xfId="0" applyNumberFormat="1" applyFont="1" applyFill="1" applyBorder="1" applyAlignment="1">
      <alignment horizontal="right" vertical="center"/>
    </xf>
    <xf numFmtId="4" fontId="28" fillId="10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wrapText="1"/>
    </xf>
    <xf numFmtId="0" fontId="25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17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top" wrapText="1"/>
    </xf>
    <xf numFmtId="0" fontId="25" fillId="27" borderId="1" xfId="0" applyFont="1" applyFill="1" applyBorder="1" applyAlignment="1">
      <alignment horizontal="center" vertical="center"/>
    </xf>
    <xf numFmtId="0" fontId="25" fillId="27" borderId="5" xfId="0" applyFont="1" applyFill="1" applyBorder="1" applyAlignment="1">
      <alignment horizontal="center" vertical="center"/>
    </xf>
    <xf numFmtId="0" fontId="25" fillId="27" borderId="5" xfId="0" applyFont="1" applyFill="1" applyBorder="1" applyAlignment="1">
      <alignment horizontal="center" vertical="center" wrapText="1"/>
    </xf>
    <xf numFmtId="43" fontId="25" fillId="27" borderId="5" xfId="1" applyFont="1" applyFill="1" applyBorder="1" applyAlignment="1">
      <alignment horizontal="center" vertical="center"/>
    </xf>
    <xf numFmtId="4" fontId="7" fillId="27" borderId="5" xfId="0" applyNumberFormat="1" applyFont="1" applyFill="1" applyBorder="1" applyAlignment="1">
      <alignment horizontal="right" vertical="center"/>
    </xf>
    <xf numFmtId="4" fontId="7" fillId="27" borderId="5" xfId="0" applyNumberFormat="1" applyFont="1" applyFill="1" applyBorder="1" applyAlignment="1">
      <alignment horizontal="center" vertical="center" wrapText="1"/>
    </xf>
    <xf numFmtId="4" fontId="25" fillId="27" borderId="5" xfId="0" applyNumberFormat="1" applyFont="1" applyFill="1" applyBorder="1" applyAlignment="1">
      <alignment horizontal="center" vertical="center"/>
    </xf>
    <xf numFmtId="43" fontId="25" fillId="27" borderId="1" xfId="1" applyFont="1" applyFill="1" applyBorder="1" applyAlignment="1">
      <alignment horizontal="center" vertical="center"/>
    </xf>
    <xf numFmtId="9" fontId="25" fillId="27" borderId="1" xfId="2" applyFont="1" applyFill="1" applyBorder="1" applyAlignment="1">
      <alignment horizontal="center" vertical="center"/>
    </xf>
    <xf numFmtId="0" fontId="25" fillId="27" borderId="0" xfId="0" applyFont="1" applyFill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43" fontId="6" fillId="17" borderId="1" xfId="1" applyFont="1" applyFill="1" applyBorder="1" applyAlignment="1">
      <alignment horizontal="center" vertical="center" wrapText="1"/>
    </xf>
    <xf numFmtId="0" fontId="26" fillId="17" borderId="8" xfId="0" applyFont="1" applyFill="1" applyBorder="1" applyAlignment="1">
      <alignment horizontal="center" vertical="center" wrapText="1"/>
    </xf>
    <xf numFmtId="43" fontId="29" fillId="17" borderId="1" xfId="1" applyFont="1" applyFill="1" applyBorder="1" applyAlignment="1">
      <alignment horizontal="center" vertical="center"/>
    </xf>
    <xf numFmtId="166" fontId="25" fillId="4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5" fillId="0" borderId="1" xfId="1" applyNumberFormat="1" applyFont="1" applyFill="1" applyBorder="1" applyAlignment="1">
      <alignment horizontal="center" vertical="center"/>
    </xf>
    <xf numFmtId="168" fontId="7" fillId="4" borderId="1" xfId="1" applyNumberFormat="1" applyFont="1" applyFill="1" applyBorder="1" applyAlignment="1">
      <alignment horizontal="center" vertical="center" wrapText="1"/>
    </xf>
    <xf numFmtId="168" fontId="25" fillId="0" borderId="1" xfId="1" applyNumberFormat="1" applyFont="1" applyFill="1" applyBorder="1" applyAlignment="1">
      <alignment horizontal="center" vertical="center"/>
    </xf>
    <xf numFmtId="168" fontId="25" fillId="4" borderId="1" xfId="1" applyNumberFormat="1" applyFont="1" applyFill="1" applyBorder="1" applyAlignment="1">
      <alignment horizontal="center" vertical="center"/>
    </xf>
    <xf numFmtId="43" fontId="25" fillId="22" borderId="0" xfId="1" applyFont="1" applyFill="1" applyBorder="1" applyAlignment="1">
      <alignment horizontal="center" vertical="center"/>
    </xf>
    <xf numFmtId="0" fontId="25" fillId="22" borderId="0" xfId="0" applyFont="1" applyFill="1" applyBorder="1" applyAlignment="1">
      <alignment horizontal="center" vertical="center"/>
    </xf>
    <xf numFmtId="43" fontId="24" fillId="4" borderId="1" xfId="1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6" fontId="28" fillId="4" borderId="5" xfId="0" applyNumberFormat="1" applyFont="1" applyFill="1" applyBorder="1" applyAlignment="1">
      <alignment horizontal="center" vertical="center"/>
    </xf>
    <xf numFmtId="166" fontId="10" fillId="4" borderId="5" xfId="0" applyNumberFormat="1" applyFont="1" applyFill="1" applyBorder="1" applyAlignment="1">
      <alignment horizontal="center" vertical="center" wrapText="1"/>
    </xf>
    <xf numFmtId="43" fontId="28" fillId="0" borderId="0" xfId="0" applyNumberFormat="1" applyFont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27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4" fillId="27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4" fillId="2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4" fillId="24" borderId="1" xfId="0" applyFont="1" applyFill="1" applyBorder="1" applyAlignment="1">
      <alignment horizontal="center" vertical="center"/>
    </xf>
    <xf numFmtId="0" fontId="6" fillId="21" borderId="5" xfId="0" applyFont="1" applyFill="1" applyBorder="1" applyAlignment="1">
      <alignment horizontal="center" vertical="center"/>
    </xf>
    <xf numFmtId="0" fontId="6" fillId="2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5" fillId="0" borderId="13" xfId="0" applyFont="1" applyBorder="1"/>
    <xf numFmtId="0" fontId="24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9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4" fontId="33" fillId="0" borderId="9" xfId="0" applyNumberFormat="1" applyFont="1" applyBorder="1" applyAlignment="1">
      <alignment horizontal="right" vertical="center"/>
    </xf>
    <xf numFmtId="4" fontId="33" fillId="0" borderId="8" xfId="0" applyNumberFormat="1" applyFont="1" applyBorder="1" applyAlignment="1">
      <alignment horizontal="right" vertical="center"/>
    </xf>
    <xf numFmtId="0" fontId="34" fillId="8" borderId="9" xfId="0" applyFont="1" applyFill="1" applyBorder="1" applyAlignment="1">
      <alignment horizontal="left" vertical="center"/>
    </xf>
    <xf numFmtId="0" fontId="34" fillId="8" borderId="8" xfId="0" applyFont="1" applyFill="1" applyBorder="1" applyAlignment="1">
      <alignment horizontal="left" vertical="center"/>
    </xf>
    <xf numFmtId="4" fontId="33" fillId="8" borderId="9" xfId="0" applyNumberFormat="1" applyFont="1" applyFill="1" applyBorder="1" applyAlignment="1">
      <alignment horizontal="right" vertical="center"/>
    </xf>
    <xf numFmtId="4" fontId="33" fillId="8" borderId="8" xfId="0" applyNumberFormat="1" applyFont="1" applyFill="1" applyBorder="1" applyAlignment="1">
      <alignment horizontal="right" vertical="center"/>
    </xf>
    <xf numFmtId="0" fontId="34" fillId="25" borderId="14" xfId="0" applyFont="1" applyFill="1" applyBorder="1" applyAlignment="1">
      <alignment horizontal="left" vertical="center"/>
    </xf>
    <xf numFmtId="0" fontId="34" fillId="25" borderId="15" xfId="0" applyFont="1" applyFill="1" applyBorder="1" applyAlignment="1">
      <alignment horizontal="left" vertical="center"/>
    </xf>
    <xf numFmtId="0" fontId="34" fillId="26" borderId="9" xfId="0" applyFont="1" applyFill="1" applyBorder="1" applyAlignment="1">
      <alignment horizontal="center" vertical="center" wrapText="1"/>
    </xf>
    <xf numFmtId="0" fontId="35" fillId="26" borderId="8" xfId="0" applyFont="1" applyFill="1" applyBorder="1" applyAlignment="1">
      <alignment horizontal="center" vertical="center" wrapText="1"/>
    </xf>
    <xf numFmtId="4" fontId="36" fillId="26" borderId="1" xfId="0" applyNumberFormat="1" applyFont="1" applyFill="1" applyBorder="1" applyAlignment="1">
      <alignment horizontal="right" vertical="center"/>
    </xf>
    <xf numFmtId="0" fontId="37" fillId="26" borderId="1" xfId="0" applyFont="1" applyFill="1" applyBorder="1" applyAlignment="1">
      <alignment horizontal="right" vertical="center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4" fontId="32" fillId="0" borderId="9" xfId="0" applyNumberFormat="1" applyFont="1" applyBorder="1" applyAlignment="1">
      <alignment horizontal="right" vertical="center"/>
    </xf>
    <xf numFmtId="4" fontId="32" fillId="0" borderId="8" xfId="0" applyNumberFormat="1" applyFont="1" applyBorder="1" applyAlignment="1">
      <alignment horizontal="right" vertical="center"/>
    </xf>
    <xf numFmtId="0" fontId="28" fillId="20" borderId="9" xfId="0" applyFont="1" applyFill="1" applyBorder="1" applyAlignment="1">
      <alignment horizontal="left" vertical="center"/>
    </xf>
    <xf numFmtId="0" fontId="28" fillId="20" borderId="8" xfId="0" applyFont="1" applyFill="1" applyBorder="1" applyAlignment="1">
      <alignment horizontal="left" vertical="center"/>
    </xf>
    <xf numFmtId="4" fontId="32" fillId="20" borderId="9" xfId="0" applyNumberFormat="1" applyFont="1" applyFill="1" applyBorder="1" applyAlignment="1">
      <alignment horizontal="right" vertical="center"/>
    </xf>
    <xf numFmtId="4" fontId="32" fillId="20" borderId="8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horizontal="left" vertical="center"/>
    </xf>
    <xf numFmtId="4" fontId="33" fillId="25" borderId="14" xfId="0" applyNumberFormat="1" applyFont="1" applyFill="1" applyBorder="1" applyAlignment="1">
      <alignment horizontal="right" vertical="center"/>
    </xf>
    <xf numFmtId="4" fontId="33" fillId="25" borderId="15" xfId="0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1" defaultTableStyle="TableStyleMedium9" defaultPivotStyle="PivotStyleLight16">
    <tableStyle name="Estilo de tabla 1" pivot="0" count="0" xr9:uid="{00000000-0011-0000-FFFF-FFFF00000000}"/>
  </tableStyles>
  <colors>
    <mruColors>
      <color rgb="FFD1A171"/>
      <color rgb="FFB4CD81"/>
      <color rgb="FFDFBE9D"/>
      <color rgb="FFDAB48E"/>
      <color rgb="FFC58A4F"/>
      <color rgb="FF006600"/>
      <color rgb="FFFF7993"/>
      <color rgb="FFFF8989"/>
      <color rgb="FF996600"/>
      <color rgb="FFA3E1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workbookViewId="0">
      <pane xSplit="15045" topLeftCell="I1"/>
      <selection activeCell="C18" sqref="C18"/>
      <selection pane="topRight" activeCell="K54" sqref="K54"/>
    </sheetView>
  </sheetViews>
  <sheetFormatPr baseColWidth="10" defaultRowHeight="15" x14ac:dyDescent="0.25"/>
  <cols>
    <col min="2" max="2" width="50.140625" customWidth="1"/>
    <col min="3" max="3" width="18.42578125" customWidth="1"/>
    <col min="4" max="4" width="20" customWidth="1"/>
    <col min="5" max="5" width="23.85546875" customWidth="1"/>
  </cols>
  <sheetData>
    <row r="1" spans="1:5" x14ac:dyDescent="0.25">
      <c r="A1" s="13"/>
      <c r="B1" s="14"/>
      <c r="C1" s="15"/>
      <c r="D1" s="15"/>
      <c r="E1" s="15"/>
    </row>
    <row r="2" spans="1:5" ht="15.75" x14ac:dyDescent="0.25">
      <c r="A2" s="556" t="s">
        <v>0</v>
      </c>
      <c r="B2" s="556"/>
      <c r="C2" s="556"/>
      <c r="D2" s="556"/>
      <c r="E2" s="556"/>
    </row>
    <row r="3" spans="1:5" ht="15.75" x14ac:dyDescent="0.25">
      <c r="A3" s="556" t="s">
        <v>1</v>
      </c>
      <c r="B3" s="556"/>
      <c r="C3" s="556"/>
      <c r="D3" s="556"/>
      <c r="E3" s="556"/>
    </row>
    <row r="4" spans="1:5" ht="15.75" x14ac:dyDescent="0.25">
      <c r="A4" s="556" t="s">
        <v>2</v>
      </c>
      <c r="B4" s="556"/>
      <c r="C4" s="556"/>
      <c r="D4" s="556"/>
      <c r="E4" s="556"/>
    </row>
    <row r="5" spans="1:5" ht="15.75" x14ac:dyDescent="0.25">
      <c r="A5" s="557" t="s">
        <v>42</v>
      </c>
      <c r="B5" s="557"/>
      <c r="C5" s="557"/>
      <c r="D5" s="557"/>
      <c r="E5" s="557"/>
    </row>
    <row r="6" spans="1:5" ht="15.75" x14ac:dyDescent="0.25">
      <c r="A6" s="556" t="s">
        <v>3</v>
      </c>
      <c r="B6" s="556"/>
      <c r="C6" s="556"/>
      <c r="D6" s="556"/>
      <c r="E6" s="556"/>
    </row>
    <row r="7" spans="1:5" ht="15.75" x14ac:dyDescent="0.25">
      <c r="A7" s="556" t="s">
        <v>61</v>
      </c>
      <c r="B7" s="556"/>
      <c r="C7" s="556"/>
      <c r="D7" s="556"/>
      <c r="E7" s="556"/>
    </row>
    <row r="8" spans="1:5" x14ac:dyDescent="0.25">
      <c r="A8" s="13"/>
      <c r="B8" s="14"/>
      <c r="C8" s="15"/>
      <c r="D8" s="15"/>
      <c r="E8" s="15"/>
    </row>
    <row r="9" spans="1:5" x14ac:dyDescent="0.25">
      <c r="A9" s="1" t="s">
        <v>4</v>
      </c>
      <c r="B9" s="1" t="s">
        <v>5</v>
      </c>
      <c r="C9" s="26" t="s">
        <v>6</v>
      </c>
      <c r="D9" s="3" t="s">
        <v>7</v>
      </c>
      <c r="E9" s="1">
        <v>2011</v>
      </c>
    </row>
    <row r="10" spans="1:5" x14ac:dyDescent="0.25">
      <c r="A10" s="23">
        <v>21101</v>
      </c>
      <c r="B10" s="25" t="s">
        <v>65</v>
      </c>
      <c r="C10" s="22">
        <v>1261000</v>
      </c>
      <c r="D10" s="19">
        <v>286000</v>
      </c>
      <c r="E10" s="19">
        <f>C10+D10</f>
        <v>1547000</v>
      </c>
    </row>
    <row r="11" spans="1:5" ht="26.25" x14ac:dyDescent="0.25">
      <c r="A11" s="24">
        <v>21401</v>
      </c>
      <c r="B11" s="25" t="s">
        <v>66</v>
      </c>
      <c r="C11" s="22">
        <v>1250000</v>
      </c>
      <c r="D11" s="19">
        <v>247000</v>
      </c>
      <c r="E11" s="19">
        <f>C11+D11</f>
        <v>1497000</v>
      </c>
    </row>
    <row r="12" spans="1:5" x14ac:dyDescent="0.25">
      <c r="A12" s="23">
        <v>21601</v>
      </c>
      <c r="B12" s="25" t="s">
        <v>15</v>
      </c>
      <c r="C12" s="22">
        <v>192000</v>
      </c>
      <c r="D12" s="19">
        <v>0</v>
      </c>
      <c r="E12" s="19">
        <f>C12+D12</f>
        <v>192000</v>
      </c>
    </row>
    <row r="13" spans="1:5" ht="28.5" customHeight="1" x14ac:dyDescent="0.25">
      <c r="A13" s="4">
        <v>2100</v>
      </c>
      <c r="B13" s="5" t="s">
        <v>72</v>
      </c>
      <c r="C13" s="34">
        <f>SUM(C10:C12)</f>
        <v>2703000</v>
      </c>
      <c r="D13" s="6">
        <f>SUM(D10:D12)</f>
        <v>533000</v>
      </c>
      <c r="E13" s="6">
        <f>C13+D13</f>
        <v>3236000</v>
      </c>
    </row>
    <row r="14" spans="1:5" x14ac:dyDescent="0.25">
      <c r="A14" s="13"/>
      <c r="B14" s="14"/>
      <c r="C14" s="20"/>
      <c r="D14" s="15"/>
      <c r="E14" s="15"/>
    </row>
    <row r="15" spans="1:5" x14ac:dyDescent="0.25">
      <c r="A15" s="13"/>
      <c r="B15" s="14"/>
      <c r="C15" s="20"/>
      <c r="D15" s="15"/>
      <c r="E15" s="15"/>
    </row>
    <row r="16" spans="1:5" x14ac:dyDescent="0.25">
      <c r="A16" s="1" t="s">
        <v>4</v>
      </c>
      <c r="B16" s="1" t="s">
        <v>5</v>
      </c>
      <c r="C16" s="2" t="s">
        <v>6</v>
      </c>
      <c r="D16" s="3" t="s">
        <v>7</v>
      </c>
      <c r="E16" s="1">
        <v>2011</v>
      </c>
    </row>
    <row r="17" spans="1:5" ht="39" x14ac:dyDescent="0.25">
      <c r="A17" s="16">
        <v>22104</v>
      </c>
      <c r="B17" s="17" t="s">
        <v>8</v>
      </c>
      <c r="C17" s="12">
        <v>380000</v>
      </c>
      <c r="D17" s="19">
        <v>180000</v>
      </c>
      <c r="E17" s="21">
        <f>C17+D17</f>
        <v>560000</v>
      </c>
    </row>
    <row r="18" spans="1:5" x14ac:dyDescent="0.25">
      <c r="A18" s="16">
        <v>22201</v>
      </c>
      <c r="B18" s="17" t="s">
        <v>9</v>
      </c>
      <c r="C18" s="12">
        <v>80000</v>
      </c>
      <c r="D18" s="19">
        <v>0</v>
      </c>
      <c r="E18" s="21">
        <f>C18+D18</f>
        <v>80000</v>
      </c>
    </row>
    <row r="19" spans="1:5" x14ac:dyDescent="0.25">
      <c r="A19" s="4">
        <v>2200</v>
      </c>
      <c r="B19" s="5" t="s">
        <v>16</v>
      </c>
      <c r="C19" s="7">
        <f>SUM(C17:C18)</f>
        <v>460000</v>
      </c>
      <c r="D19" s="6">
        <f>SUM(D17:D18)</f>
        <v>180000</v>
      </c>
      <c r="E19" s="6">
        <f>C19+D19</f>
        <v>640000</v>
      </c>
    </row>
    <row r="20" spans="1:5" x14ac:dyDescent="0.25">
      <c r="A20" s="13"/>
      <c r="B20" s="14"/>
      <c r="C20" s="20"/>
      <c r="D20" s="15"/>
      <c r="E20" s="15"/>
    </row>
    <row r="21" spans="1:5" x14ac:dyDescent="0.25">
      <c r="A21" s="13"/>
      <c r="B21" s="14"/>
      <c r="C21" s="20"/>
      <c r="D21" s="15"/>
      <c r="E21" s="15"/>
    </row>
    <row r="22" spans="1:5" x14ac:dyDescent="0.25">
      <c r="A22" s="1" t="s">
        <v>4</v>
      </c>
      <c r="B22" s="1" t="s">
        <v>5</v>
      </c>
      <c r="C22" s="2" t="s">
        <v>6</v>
      </c>
      <c r="D22" s="3" t="s">
        <v>7</v>
      </c>
      <c r="E22" s="1">
        <v>2011</v>
      </c>
    </row>
    <row r="23" spans="1:5" ht="26.25" x14ac:dyDescent="0.25">
      <c r="A23" s="16">
        <v>23901</v>
      </c>
      <c r="B23" s="17" t="s">
        <v>22</v>
      </c>
      <c r="C23" s="18">
        <v>0</v>
      </c>
      <c r="D23" s="19">
        <v>1500000</v>
      </c>
      <c r="E23" s="19">
        <f>C23+D23</f>
        <v>1500000</v>
      </c>
    </row>
    <row r="24" spans="1:5" ht="26.25" x14ac:dyDescent="0.25">
      <c r="A24" s="4">
        <v>2300</v>
      </c>
      <c r="B24" s="5" t="s">
        <v>21</v>
      </c>
      <c r="C24" s="6">
        <f>SUM(C23:C23)</f>
        <v>0</v>
      </c>
      <c r="D24" s="6">
        <f>SUM(D23:D23)</f>
        <v>1500000</v>
      </c>
      <c r="E24" s="6">
        <f>C24+D24</f>
        <v>1500000</v>
      </c>
    </row>
    <row r="25" spans="1:5" x14ac:dyDescent="0.25">
      <c r="A25" s="13"/>
      <c r="B25" s="14"/>
      <c r="C25" s="20"/>
      <c r="D25" s="15"/>
      <c r="E25" s="15"/>
    </row>
    <row r="26" spans="1:5" x14ac:dyDescent="0.25">
      <c r="A26" s="13"/>
      <c r="B26" s="14"/>
      <c r="C26" s="20"/>
      <c r="D26" s="15"/>
      <c r="E26" s="15"/>
    </row>
    <row r="27" spans="1:5" x14ac:dyDescent="0.25">
      <c r="A27" s="1" t="s">
        <v>4</v>
      </c>
      <c r="B27" s="1" t="s">
        <v>5</v>
      </c>
      <c r="C27" s="2" t="s">
        <v>6</v>
      </c>
      <c r="D27" s="3" t="s">
        <v>7</v>
      </c>
      <c r="E27" s="1">
        <v>2011</v>
      </c>
    </row>
    <row r="28" spans="1:5" x14ac:dyDescent="0.25">
      <c r="A28" s="16">
        <v>24101</v>
      </c>
      <c r="B28" s="17" t="s">
        <v>18</v>
      </c>
      <c r="C28" s="18">
        <v>300000</v>
      </c>
      <c r="D28" s="19">
        <v>0</v>
      </c>
      <c r="E28" s="19">
        <f>C28+D28</f>
        <v>300000</v>
      </c>
    </row>
    <row r="29" spans="1:5" ht="26.25" x14ac:dyDescent="0.25">
      <c r="A29" s="4">
        <v>2400</v>
      </c>
      <c r="B29" s="5" t="s">
        <v>17</v>
      </c>
      <c r="C29" s="6">
        <f>SUM(C28:C28)</f>
        <v>300000</v>
      </c>
      <c r="D29" s="6">
        <f>SUM(D28:D28)</f>
        <v>0</v>
      </c>
      <c r="E29" s="6">
        <f>C29+D29</f>
        <v>300000</v>
      </c>
    </row>
    <row r="30" spans="1:5" x14ac:dyDescent="0.25">
      <c r="A30" s="13"/>
      <c r="B30" s="14"/>
      <c r="C30" s="20"/>
      <c r="D30" s="15"/>
      <c r="E30" s="15"/>
    </row>
    <row r="31" spans="1:5" x14ac:dyDescent="0.25">
      <c r="A31" s="13"/>
      <c r="B31" s="14"/>
      <c r="C31" s="20"/>
      <c r="D31" s="15"/>
      <c r="E31" s="15"/>
    </row>
    <row r="32" spans="1:5" x14ac:dyDescent="0.25">
      <c r="A32" s="1" t="s">
        <v>4</v>
      </c>
      <c r="B32" s="1" t="s">
        <v>5</v>
      </c>
      <c r="C32" s="2" t="s">
        <v>6</v>
      </c>
      <c r="D32" s="3" t="s">
        <v>7</v>
      </c>
      <c r="E32" s="1">
        <v>2011</v>
      </c>
    </row>
    <row r="33" spans="1:5" ht="13.5" customHeight="1" x14ac:dyDescent="0.25">
      <c r="A33" s="35">
        <v>25301</v>
      </c>
      <c r="B33" s="27" t="s">
        <v>67</v>
      </c>
      <c r="C33" s="28">
        <v>0</v>
      </c>
      <c r="D33" s="30">
        <v>10000000</v>
      </c>
      <c r="E33" s="30">
        <f>D33+C33</f>
        <v>10000000</v>
      </c>
    </row>
    <row r="34" spans="1:5" ht="17.25" customHeight="1" x14ac:dyDescent="0.25">
      <c r="A34" s="16">
        <v>25401</v>
      </c>
      <c r="B34" s="17" t="s">
        <v>23</v>
      </c>
      <c r="C34" s="29">
        <v>15400000</v>
      </c>
      <c r="D34" s="8">
        <v>37600000</v>
      </c>
      <c r="E34" s="19">
        <f>C34+D34</f>
        <v>53000000</v>
      </c>
    </row>
    <row r="35" spans="1:5" ht="27.75" customHeight="1" x14ac:dyDescent="0.25">
      <c r="A35" s="16">
        <v>25501</v>
      </c>
      <c r="B35" s="17" t="s">
        <v>10</v>
      </c>
      <c r="C35" s="29"/>
      <c r="D35" s="8">
        <v>768000</v>
      </c>
      <c r="E35" s="19">
        <f>C35+D35</f>
        <v>768000</v>
      </c>
    </row>
    <row r="36" spans="1:5" ht="18" customHeight="1" x14ac:dyDescent="0.25">
      <c r="A36" s="16">
        <v>25901</v>
      </c>
      <c r="B36" s="17" t="s">
        <v>24</v>
      </c>
      <c r="C36" s="29"/>
      <c r="D36" s="8">
        <v>19980000</v>
      </c>
      <c r="E36" s="19">
        <f>C36+D36</f>
        <v>19980000</v>
      </c>
    </row>
    <row r="37" spans="1:5" ht="26.25" x14ac:dyDescent="0.25">
      <c r="A37" s="4">
        <v>2500</v>
      </c>
      <c r="B37" s="5" t="s">
        <v>19</v>
      </c>
      <c r="C37" s="6">
        <f>SUM(C34:C34)</f>
        <v>15400000</v>
      </c>
      <c r="D37" s="6">
        <f>SUM(D33:D36)</f>
        <v>68348000</v>
      </c>
      <c r="E37" s="6">
        <f>C37+D37</f>
        <v>83748000</v>
      </c>
    </row>
    <row r="38" spans="1:5" x14ac:dyDescent="0.25">
      <c r="A38" s="4"/>
      <c r="B38" s="5"/>
      <c r="C38" s="9"/>
      <c r="D38" s="10"/>
      <c r="E38" s="10"/>
    </row>
    <row r="39" spans="1:5" x14ac:dyDescent="0.25">
      <c r="A39" s="4"/>
      <c r="B39" s="5"/>
      <c r="C39" s="9"/>
      <c r="D39" s="10"/>
      <c r="E39" s="10"/>
    </row>
    <row r="40" spans="1:5" x14ac:dyDescent="0.25">
      <c r="A40" s="1" t="s">
        <v>4</v>
      </c>
      <c r="B40" s="1" t="s">
        <v>5</v>
      </c>
      <c r="C40" s="2" t="s">
        <v>6</v>
      </c>
      <c r="D40" s="3" t="s">
        <v>7</v>
      </c>
      <c r="E40" s="1">
        <v>2011</v>
      </c>
    </row>
    <row r="41" spans="1:5" ht="40.5" customHeight="1" x14ac:dyDescent="0.25">
      <c r="A41" s="16">
        <v>26105</v>
      </c>
      <c r="B41" s="71" t="s">
        <v>20</v>
      </c>
      <c r="C41" s="18">
        <v>120000</v>
      </c>
      <c r="D41" s="19"/>
      <c r="E41" s="19">
        <f>C41+D41</f>
        <v>120000</v>
      </c>
    </row>
    <row r="42" spans="1:5" x14ac:dyDescent="0.25">
      <c r="A42" s="4">
        <v>2600</v>
      </c>
      <c r="B42" s="5" t="s">
        <v>11</v>
      </c>
      <c r="C42" s="6">
        <f>SUM(C41:C41)</f>
        <v>120000</v>
      </c>
      <c r="D42" s="6">
        <f>SUM(D41:D41)</f>
        <v>0</v>
      </c>
      <c r="E42" s="6">
        <f>C42+D42</f>
        <v>120000</v>
      </c>
    </row>
    <row r="43" spans="1:5" x14ac:dyDescent="0.25">
      <c r="A43" s="13"/>
      <c r="B43" s="14"/>
      <c r="C43" s="20"/>
      <c r="D43" s="15"/>
      <c r="E43" s="15"/>
    </row>
    <row r="44" spans="1:5" x14ac:dyDescent="0.25">
      <c r="A44" s="13"/>
      <c r="B44" s="14"/>
      <c r="C44" s="20"/>
      <c r="D44" s="15"/>
      <c r="E44" s="15"/>
    </row>
    <row r="45" spans="1:5" x14ac:dyDescent="0.25">
      <c r="A45" s="1" t="s">
        <v>4</v>
      </c>
      <c r="B45" s="1" t="s">
        <v>5</v>
      </c>
      <c r="C45" s="2" t="s">
        <v>6</v>
      </c>
      <c r="D45" s="3" t="s">
        <v>7</v>
      </c>
      <c r="E45" s="1">
        <v>2011</v>
      </c>
    </row>
    <row r="46" spans="1:5" x14ac:dyDescent="0.25">
      <c r="A46" s="16">
        <v>2701</v>
      </c>
      <c r="B46" s="17" t="s">
        <v>12</v>
      </c>
      <c r="C46" s="18"/>
      <c r="D46" s="19">
        <v>8167524</v>
      </c>
      <c r="E46" s="19">
        <f>C46+D46</f>
        <v>8167524</v>
      </c>
    </row>
    <row r="47" spans="1:5" ht="26.25" x14ac:dyDescent="0.25">
      <c r="A47" s="4">
        <v>2700</v>
      </c>
      <c r="B47" s="5" t="s">
        <v>13</v>
      </c>
      <c r="C47" s="6">
        <f>SUM(C46:C46)</f>
        <v>0</v>
      </c>
      <c r="D47" s="6">
        <f>SUM(D46:D46)</f>
        <v>8167524</v>
      </c>
      <c r="E47" s="6">
        <f>C47+D47</f>
        <v>8167524</v>
      </c>
    </row>
    <row r="48" spans="1:5" x14ac:dyDescent="0.25">
      <c r="A48" s="13"/>
      <c r="B48" s="14"/>
      <c r="C48" s="20"/>
      <c r="D48" s="15"/>
      <c r="E48" s="15"/>
    </row>
    <row r="49" spans="1:5" x14ac:dyDescent="0.25">
      <c r="A49" s="13"/>
      <c r="B49" s="14"/>
      <c r="C49" s="20"/>
      <c r="D49" s="15"/>
      <c r="E49" s="15"/>
    </row>
    <row r="50" spans="1:5" x14ac:dyDescent="0.25">
      <c r="A50" s="1" t="s">
        <v>4</v>
      </c>
      <c r="B50" s="1" t="s">
        <v>5</v>
      </c>
      <c r="C50" s="2" t="s">
        <v>6</v>
      </c>
      <c r="D50" s="3" t="s">
        <v>7</v>
      </c>
      <c r="E50" s="1">
        <v>2010</v>
      </c>
    </row>
    <row r="51" spans="1:5" ht="25.5" x14ac:dyDescent="0.25">
      <c r="A51" s="35">
        <v>29401</v>
      </c>
      <c r="B51" s="27" t="s">
        <v>27</v>
      </c>
      <c r="C51" s="36">
        <v>150000</v>
      </c>
      <c r="D51" s="58">
        <v>0</v>
      </c>
      <c r="E51" s="61">
        <f>C51+D51</f>
        <v>150000</v>
      </c>
    </row>
    <row r="52" spans="1:5" ht="26.25" customHeight="1" x14ac:dyDescent="0.25">
      <c r="A52" s="16">
        <v>29501</v>
      </c>
      <c r="B52" s="17" t="s">
        <v>28</v>
      </c>
      <c r="C52" s="62">
        <v>800000</v>
      </c>
      <c r="D52" s="58">
        <v>0</v>
      </c>
      <c r="E52" s="19">
        <f>C52+D52</f>
        <v>800000</v>
      </c>
    </row>
    <row r="53" spans="1:5" ht="26.25" x14ac:dyDescent="0.25">
      <c r="A53" s="16">
        <v>29801</v>
      </c>
      <c r="B53" s="17" t="s">
        <v>68</v>
      </c>
      <c r="C53" s="62">
        <v>300000</v>
      </c>
      <c r="D53" s="58">
        <v>0</v>
      </c>
      <c r="E53" s="19">
        <f>C53+D53</f>
        <v>300000</v>
      </c>
    </row>
    <row r="54" spans="1:5" ht="26.25" x14ac:dyDescent="0.25">
      <c r="A54" s="4">
        <v>2900</v>
      </c>
      <c r="B54" s="5" t="s">
        <v>26</v>
      </c>
      <c r="C54" s="6">
        <f>SUM(C51:C53)</f>
        <v>1250000</v>
      </c>
      <c r="D54" s="6">
        <f>SUM(D51:D53)</f>
        <v>0</v>
      </c>
      <c r="E54" s="6">
        <f>SUM(E51:E53)</f>
        <v>1250000</v>
      </c>
    </row>
    <row r="55" spans="1:5" x14ac:dyDescent="0.25">
      <c r="A55" s="13"/>
      <c r="B55" s="14"/>
      <c r="C55" s="20"/>
      <c r="D55" s="15"/>
      <c r="E55" s="15"/>
    </row>
    <row r="56" spans="1:5" x14ac:dyDescent="0.25">
      <c r="A56" s="13"/>
      <c r="B56" s="14"/>
      <c r="C56" s="20"/>
      <c r="D56" s="15"/>
      <c r="E56" s="15"/>
    </row>
    <row r="57" spans="1:5" x14ac:dyDescent="0.25">
      <c r="A57" s="13"/>
      <c r="B57" s="76" t="s">
        <v>14</v>
      </c>
      <c r="C57" s="6">
        <f>C13+C19+C24+C29+C37+C42+C47+C54</f>
        <v>20233000</v>
      </c>
      <c r="D57" s="6">
        <f>D13+D19+D24+D29+D37+D42+D47+D54</f>
        <v>78728524</v>
      </c>
      <c r="E57" s="63">
        <f>E13+E19+E24+E29+E37+E42+E47+E54</f>
        <v>98961524</v>
      </c>
    </row>
    <row r="58" spans="1:5" x14ac:dyDescent="0.25">
      <c r="A58" s="13"/>
      <c r="B58" s="11"/>
      <c r="C58" s="20"/>
      <c r="D58" s="20"/>
      <c r="E58" s="10"/>
    </row>
    <row r="59" spans="1:5" x14ac:dyDescent="0.25">
      <c r="A59" s="13"/>
      <c r="B59" s="14"/>
      <c r="C59" s="20"/>
      <c r="D59" s="15"/>
      <c r="E59" s="15"/>
    </row>
    <row r="60" spans="1:5" x14ac:dyDescent="0.25">
      <c r="A60" s="13"/>
      <c r="B60" s="74" t="s">
        <v>64</v>
      </c>
      <c r="C60" s="20"/>
      <c r="D60" s="15"/>
      <c r="E60" s="34">
        <f>+C57+D57</f>
        <v>98961524</v>
      </c>
    </row>
    <row r="61" spans="1:5" x14ac:dyDescent="0.25">
      <c r="B61" s="75" t="s">
        <v>29</v>
      </c>
    </row>
  </sheetData>
  <mergeCells count="6">
    <mergeCell ref="A7:E7"/>
    <mergeCell ref="A2:E2"/>
    <mergeCell ref="A3:E3"/>
    <mergeCell ref="A4:E4"/>
    <mergeCell ref="A5:E5"/>
    <mergeCell ref="A6:E6"/>
  </mergeCells>
  <pageMargins left="1.08" right="0.70866141732283472" top="0.74803149606299213" bottom="0.74803149606299213" header="0.31496062992125984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0"/>
  <sheetViews>
    <sheetView topLeftCell="A58" zoomScale="80" zoomScaleNormal="80" workbookViewId="0">
      <selection activeCell="J70" sqref="J70"/>
    </sheetView>
  </sheetViews>
  <sheetFormatPr baseColWidth="10" defaultRowHeight="15" x14ac:dyDescent="0.25"/>
  <cols>
    <col min="1" max="1" width="12.140625" customWidth="1"/>
    <col min="3" max="3" width="18" customWidth="1"/>
    <col min="5" max="5" width="17.5703125" customWidth="1"/>
    <col min="7" max="7" width="17.140625" bestFit="1" customWidth="1"/>
  </cols>
  <sheetData>
    <row r="2" spans="1:5" ht="15.75" x14ac:dyDescent="0.25">
      <c r="A2" s="558" t="s">
        <v>25</v>
      </c>
      <c r="B2" s="558"/>
      <c r="C2" s="558"/>
      <c r="D2" s="558"/>
      <c r="E2" s="558"/>
    </row>
    <row r="3" spans="1:5" x14ac:dyDescent="0.25">
      <c r="A3" s="559">
        <v>2011</v>
      </c>
      <c r="B3" s="559"/>
      <c r="C3" s="559"/>
      <c r="D3" s="559"/>
      <c r="E3" s="559"/>
    </row>
    <row r="5" spans="1:5" x14ac:dyDescent="0.25">
      <c r="C5" t="s">
        <v>6</v>
      </c>
      <c r="E5" t="s">
        <v>7</v>
      </c>
    </row>
    <row r="7" spans="1:5" x14ac:dyDescent="0.25">
      <c r="A7">
        <v>21101</v>
      </c>
      <c r="C7" s="31">
        <v>1261000</v>
      </c>
      <c r="E7" s="31">
        <v>286000</v>
      </c>
    </row>
    <row r="8" spans="1:5" x14ac:dyDescent="0.25">
      <c r="A8">
        <v>21401</v>
      </c>
      <c r="C8" s="31">
        <v>1250000</v>
      </c>
      <c r="E8" s="31">
        <v>247000</v>
      </c>
    </row>
    <row r="9" spans="1:5" x14ac:dyDescent="0.25">
      <c r="A9">
        <v>21601</v>
      </c>
      <c r="C9" s="31">
        <v>192000</v>
      </c>
      <c r="E9" s="70"/>
    </row>
    <row r="10" spans="1:5" x14ac:dyDescent="0.25">
      <c r="A10">
        <v>22104</v>
      </c>
      <c r="C10" s="31">
        <v>380000</v>
      </c>
      <c r="E10" s="31">
        <v>180000</v>
      </c>
    </row>
    <row r="11" spans="1:5" x14ac:dyDescent="0.25">
      <c r="A11">
        <v>22201</v>
      </c>
      <c r="C11" s="31">
        <v>80000</v>
      </c>
      <c r="E11" s="70"/>
    </row>
    <row r="12" spans="1:5" x14ac:dyDescent="0.25">
      <c r="A12">
        <v>23901</v>
      </c>
      <c r="C12" s="31"/>
      <c r="E12" s="31">
        <v>1500000</v>
      </c>
    </row>
    <row r="13" spans="1:5" x14ac:dyDescent="0.25">
      <c r="A13">
        <v>24101</v>
      </c>
      <c r="C13" s="31">
        <v>300000</v>
      </c>
      <c r="E13" s="31"/>
    </row>
    <row r="14" spans="1:5" x14ac:dyDescent="0.25">
      <c r="A14">
        <v>25301</v>
      </c>
      <c r="C14" s="31"/>
      <c r="E14" s="31">
        <v>10000000</v>
      </c>
    </row>
    <row r="15" spans="1:5" x14ac:dyDescent="0.25">
      <c r="A15">
        <v>25401</v>
      </c>
      <c r="C15" s="31">
        <v>15400000</v>
      </c>
      <c r="E15" s="31">
        <v>37600000</v>
      </c>
    </row>
    <row r="16" spans="1:5" x14ac:dyDescent="0.25">
      <c r="A16">
        <v>25501</v>
      </c>
      <c r="C16" s="31"/>
      <c r="E16" s="31">
        <v>768000</v>
      </c>
    </row>
    <row r="17" spans="1:5" x14ac:dyDescent="0.25">
      <c r="A17">
        <v>25901</v>
      </c>
      <c r="C17" s="31"/>
      <c r="E17" s="31">
        <v>19980000</v>
      </c>
    </row>
    <row r="18" spans="1:5" x14ac:dyDescent="0.25">
      <c r="A18">
        <v>26105</v>
      </c>
      <c r="C18" s="31">
        <v>120000</v>
      </c>
      <c r="E18" s="31"/>
    </row>
    <row r="19" spans="1:5" x14ac:dyDescent="0.25">
      <c r="A19">
        <v>27101</v>
      </c>
      <c r="C19" s="31"/>
      <c r="E19" s="31">
        <v>8167524</v>
      </c>
    </row>
    <row r="20" spans="1:5" x14ac:dyDescent="0.25">
      <c r="A20">
        <v>29401</v>
      </c>
      <c r="C20" s="31">
        <v>150000</v>
      </c>
      <c r="E20" s="31"/>
    </row>
    <row r="21" spans="1:5" x14ac:dyDescent="0.25">
      <c r="A21">
        <v>29501</v>
      </c>
      <c r="C21" s="31">
        <v>800000</v>
      </c>
      <c r="E21" s="31"/>
    </row>
    <row r="22" spans="1:5" x14ac:dyDescent="0.25">
      <c r="A22">
        <v>29801</v>
      </c>
      <c r="C22" s="31">
        <v>300000</v>
      </c>
      <c r="E22" s="31"/>
    </row>
    <row r="23" spans="1:5" x14ac:dyDescent="0.25">
      <c r="C23" s="31"/>
      <c r="E23" s="31"/>
    </row>
    <row r="24" spans="1:5" x14ac:dyDescent="0.25">
      <c r="C24" s="31"/>
      <c r="E24" s="31"/>
    </row>
    <row r="25" spans="1:5" x14ac:dyDescent="0.25">
      <c r="C25" s="40">
        <f>SUM(C7:C24)</f>
        <v>20233000</v>
      </c>
      <c r="E25" s="40">
        <f>SUM(E7:E21)</f>
        <v>78728524</v>
      </c>
    </row>
    <row r="26" spans="1:5" x14ac:dyDescent="0.25">
      <c r="E26" s="31"/>
    </row>
    <row r="27" spans="1:5" x14ac:dyDescent="0.25">
      <c r="E27" s="31"/>
    </row>
    <row r="28" spans="1:5" x14ac:dyDescent="0.25">
      <c r="E28" s="31"/>
    </row>
    <row r="29" spans="1:5" ht="22.5" x14ac:dyDescent="0.25">
      <c r="A29" s="38" t="s">
        <v>32</v>
      </c>
      <c r="B29" s="39"/>
      <c r="C29" s="43">
        <f>C25+E25</f>
        <v>98961524</v>
      </c>
      <c r="E29" s="31"/>
    </row>
    <row r="30" spans="1:5" x14ac:dyDescent="0.25">
      <c r="E30" s="31"/>
    </row>
    <row r="34" spans="1:6" ht="15.75" x14ac:dyDescent="0.25">
      <c r="A34" s="558" t="s">
        <v>30</v>
      </c>
      <c r="B34" s="558"/>
      <c r="C34" s="558"/>
      <c r="D34" s="558"/>
      <c r="E34" s="558"/>
    </row>
    <row r="35" spans="1:6" ht="15.75" x14ac:dyDescent="0.25">
      <c r="A35" s="559">
        <v>2011</v>
      </c>
      <c r="B35" s="559"/>
      <c r="C35" s="559"/>
      <c r="D35" s="559"/>
      <c r="E35" s="559"/>
      <c r="F35" s="33"/>
    </row>
    <row r="37" spans="1:6" x14ac:dyDescent="0.25">
      <c r="C37" t="s">
        <v>31</v>
      </c>
      <c r="E37" t="s">
        <v>7</v>
      </c>
    </row>
    <row r="39" spans="1:6" x14ac:dyDescent="0.25">
      <c r="A39">
        <v>31101</v>
      </c>
      <c r="C39" s="31">
        <v>5500000</v>
      </c>
      <c r="D39" s="31"/>
      <c r="E39" s="31">
        <v>5382340</v>
      </c>
    </row>
    <row r="40" spans="1:6" x14ac:dyDescent="0.25">
      <c r="A40">
        <v>31201</v>
      </c>
      <c r="C40" s="31">
        <v>500000</v>
      </c>
      <c r="D40" s="31"/>
      <c r="E40" s="31">
        <v>7200000</v>
      </c>
    </row>
    <row r="41" spans="1:6" x14ac:dyDescent="0.25">
      <c r="A41">
        <v>31301</v>
      </c>
      <c r="C41" s="31">
        <v>538000</v>
      </c>
      <c r="D41" s="31"/>
      <c r="E41" s="31">
        <v>584000</v>
      </c>
    </row>
    <row r="42" spans="1:6" x14ac:dyDescent="0.25">
      <c r="A42">
        <v>31401</v>
      </c>
      <c r="C42" s="31">
        <v>1800000</v>
      </c>
      <c r="D42" s="31"/>
      <c r="E42" s="31">
        <v>1870400</v>
      </c>
    </row>
    <row r="43" spans="1:6" x14ac:dyDescent="0.25">
      <c r="A43">
        <v>31501</v>
      </c>
      <c r="C43" s="31">
        <v>7200</v>
      </c>
      <c r="D43" s="31"/>
      <c r="E43" s="31"/>
    </row>
    <row r="44" spans="1:6" x14ac:dyDescent="0.25">
      <c r="A44">
        <v>31701</v>
      </c>
      <c r="C44" s="31">
        <v>3300000</v>
      </c>
      <c r="D44" s="31"/>
      <c r="E44" s="31">
        <v>3298000</v>
      </c>
    </row>
    <row r="45" spans="1:6" x14ac:dyDescent="0.25">
      <c r="A45">
        <v>31801</v>
      </c>
      <c r="C45" s="31">
        <v>15000</v>
      </c>
      <c r="D45" s="31"/>
      <c r="E45" s="31"/>
    </row>
    <row r="46" spans="1:6" x14ac:dyDescent="0.25">
      <c r="A46">
        <v>32301</v>
      </c>
      <c r="C46" s="31"/>
      <c r="D46" s="31"/>
      <c r="E46" s="31">
        <v>15684104</v>
      </c>
    </row>
    <row r="47" spans="1:6" x14ac:dyDescent="0.25">
      <c r="A47">
        <v>32601</v>
      </c>
      <c r="C47" s="31">
        <v>530000</v>
      </c>
      <c r="D47" s="31"/>
      <c r="E47" s="31">
        <v>529000</v>
      </c>
    </row>
    <row r="48" spans="1:6" x14ac:dyDescent="0.25">
      <c r="A48">
        <v>32701</v>
      </c>
      <c r="C48" s="31">
        <v>1978686</v>
      </c>
      <c r="D48" s="31"/>
      <c r="E48" s="31">
        <v>4574389</v>
      </c>
    </row>
    <row r="49" spans="1:6" x14ac:dyDescent="0.25">
      <c r="A49">
        <v>33104</v>
      </c>
      <c r="C49" s="31"/>
      <c r="D49" s="31"/>
      <c r="E49" s="31">
        <v>1525873</v>
      </c>
    </row>
    <row r="50" spans="1:6" x14ac:dyDescent="0.25">
      <c r="A50">
        <v>33602</v>
      </c>
      <c r="C50" s="31">
        <v>1130000</v>
      </c>
      <c r="D50" s="31"/>
      <c r="E50" s="31">
        <v>1132000</v>
      </c>
    </row>
    <row r="51" spans="1:6" x14ac:dyDescent="0.25">
      <c r="A51">
        <v>33801</v>
      </c>
      <c r="C51" s="31">
        <v>4668981</v>
      </c>
      <c r="D51" s="31"/>
      <c r="E51" s="31">
        <v>18744175</v>
      </c>
    </row>
    <row r="52" spans="1:6" x14ac:dyDescent="0.25">
      <c r="A52">
        <v>33901</v>
      </c>
      <c r="C52" s="31">
        <v>9846504</v>
      </c>
      <c r="D52" s="31"/>
      <c r="E52" s="31">
        <v>33021552</v>
      </c>
    </row>
    <row r="53" spans="1:6" x14ac:dyDescent="0.25">
      <c r="A53">
        <v>34501</v>
      </c>
      <c r="C53" s="31"/>
      <c r="D53" s="31"/>
      <c r="E53" s="31">
        <v>5501571</v>
      </c>
    </row>
    <row r="54" spans="1:6" x14ac:dyDescent="0.25">
      <c r="A54">
        <v>35101</v>
      </c>
      <c r="C54" s="31">
        <v>500000</v>
      </c>
      <c r="D54" s="31"/>
      <c r="E54" s="31"/>
    </row>
    <row r="55" spans="1:6" x14ac:dyDescent="0.25">
      <c r="A55">
        <v>35301</v>
      </c>
      <c r="C55" s="31">
        <v>4936000</v>
      </c>
      <c r="D55" s="31"/>
      <c r="E55" s="31">
        <v>8052000</v>
      </c>
    </row>
    <row r="56" spans="1:6" x14ac:dyDescent="0.25">
      <c r="A56">
        <v>35401</v>
      </c>
      <c r="C56" s="31">
        <v>6900000</v>
      </c>
      <c r="D56" s="31"/>
      <c r="E56" s="31">
        <v>21429900</v>
      </c>
    </row>
    <row r="57" spans="1:6" x14ac:dyDescent="0.25">
      <c r="A57">
        <v>35501</v>
      </c>
      <c r="C57" s="31">
        <v>300000</v>
      </c>
      <c r="D57" s="31"/>
      <c r="E57" s="31"/>
    </row>
    <row r="58" spans="1:6" x14ac:dyDescent="0.25">
      <c r="A58">
        <v>35701</v>
      </c>
      <c r="C58" s="31"/>
      <c r="D58" s="31"/>
      <c r="E58" s="31">
        <v>1505858</v>
      </c>
    </row>
    <row r="59" spans="1:6" x14ac:dyDescent="0.25">
      <c r="A59">
        <v>35801</v>
      </c>
      <c r="C59" s="31">
        <v>14081684</v>
      </c>
      <c r="D59" s="31"/>
      <c r="E59" s="31">
        <v>29377000</v>
      </c>
    </row>
    <row r="60" spans="1:6" x14ac:dyDescent="0.25">
      <c r="A60">
        <v>35901</v>
      </c>
      <c r="C60" s="31"/>
      <c r="D60" s="31"/>
      <c r="E60" s="31">
        <v>1200000</v>
      </c>
    </row>
    <row r="61" spans="1:6" x14ac:dyDescent="0.25">
      <c r="A61">
        <v>39202</v>
      </c>
      <c r="C61" s="31"/>
      <c r="D61" s="31"/>
      <c r="E61" s="31">
        <v>100000</v>
      </c>
    </row>
    <row r="62" spans="1:6" x14ac:dyDescent="0.25">
      <c r="C62" s="31"/>
      <c r="D62" s="31"/>
      <c r="E62" s="31"/>
      <c r="F62" s="37"/>
    </row>
    <row r="63" spans="1:6" x14ac:dyDescent="0.25">
      <c r="C63" s="31"/>
      <c r="D63" s="31"/>
      <c r="E63" s="31"/>
      <c r="F63" s="37"/>
    </row>
    <row r="64" spans="1:6" x14ac:dyDescent="0.25">
      <c r="C64" s="40">
        <f>SUM(C39:C63)</f>
        <v>56532055</v>
      </c>
      <c r="D64" s="31"/>
      <c r="E64" s="40">
        <f>SUM(E39:E63)</f>
        <v>160712162</v>
      </c>
      <c r="F64" s="37"/>
    </row>
    <row r="65" spans="1:6" x14ac:dyDescent="0.25">
      <c r="B65" s="78"/>
      <c r="C65" s="80"/>
      <c r="D65" s="79"/>
      <c r="E65" s="80"/>
      <c r="F65" s="81"/>
    </row>
    <row r="66" spans="1:6" x14ac:dyDescent="0.25">
      <c r="A66" s="42"/>
      <c r="C66" s="31"/>
      <c r="E66" s="31"/>
    </row>
    <row r="67" spans="1:6" x14ac:dyDescent="0.25">
      <c r="A67" s="83" t="s">
        <v>78</v>
      </c>
      <c r="B67" s="44"/>
      <c r="C67" s="45">
        <f>C64+E64</f>
        <v>217244217</v>
      </c>
      <c r="E67" s="31"/>
    </row>
    <row r="68" spans="1:6" x14ac:dyDescent="0.25">
      <c r="A68" s="42"/>
      <c r="C68" s="31"/>
      <c r="E68" s="31"/>
    </row>
    <row r="69" spans="1:6" x14ac:dyDescent="0.25">
      <c r="A69" s="42"/>
      <c r="E69" s="31"/>
    </row>
    <row r="70" spans="1:6" ht="50.25" customHeight="1" x14ac:dyDescent="0.25">
      <c r="A70" s="85" t="s">
        <v>79</v>
      </c>
      <c r="B70" s="86"/>
      <c r="C70" s="86"/>
      <c r="D70" s="86"/>
      <c r="E70" s="87">
        <v>76000000</v>
      </c>
    </row>
    <row r="71" spans="1:6" x14ac:dyDescent="0.25">
      <c r="B71" s="41"/>
      <c r="C71" s="31"/>
      <c r="E71" s="31"/>
    </row>
    <row r="72" spans="1:6" x14ac:dyDescent="0.25">
      <c r="C72" s="31"/>
      <c r="E72" s="31"/>
    </row>
    <row r="73" spans="1:6" ht="45" x14ac:dyDescent="0.25">
      <c r="A73" s="82" t="s">
        <v>80</v>
      </c>
      <c r="B73" s="44"/>
      <c r="C73" s="45">
        <f>C25+C64</f>
        <v>76765055</v>
      </c>
      <c r="E73" s="31"/>
    </row>
    <row r="74" spans="1:6" x14ac:dyDescent="0.25">
      <c r="E74" s="32"/>
    </row>
    <row r="75" spans="1:6" x14ac:dyDescent="0.25">
      <c r="C75" s="31"/>
      <c r="E75" s="31"/>
    </row>
    <row r="76" spans="1:6" ht="60" x14ac:dyDescent="0.25">
      <c r="A76" s="84" t="s">
        <v>81</v>
      </c>
      <c r="B76" s="44"/>
      <c r="C76" s="44"/>
      <c r="D76" s="44"/>
      <c r="E76" s="45">
        <f>E25+E64+E70</f>
        <v>315440686</v>
      </c>
    </row>
    <row r="77" spans="1:6" x14ac:dyDescent="0.25">
      <c r="E77" s="31"/>
    </row>
    <row r="78" spans="1:6" x14ac:dyDescent="0.25">
      <c r="E78" s="31"/>
    </row>
    <row r="79" spans="1:6" x14ac:dyDescent="0.25">
      <c r="E79" s="31"/>
    </row>
    <row r="80" spans="1:6" ht="45" x14ac:dyDescent="0.25">
      <c r="A80" s="88" t="s">
        <v>82</v>
      </c>
      <c r="B80" s="89"/>
      <c r="C80" s="89"/>
      <c r="D80" s="89"/>
      <c r="E80" s="90">
        <f>E76+C73</f>
        <v>392205741</v>
      </c>
    </row>
  </sheetData>
  <mergeCells count="4">
    <mergeCell ref="A2:E2"/>
    <mergeCell ref="A3:E3"/>
    <mergeCell ref="A35:E35"/>
    <mergeCell ref="A34:E3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3"/>
  <sheetViews>
    <sheetView zoomScale="80" zoomScaleNormal="80" workbookViewId="0">
      <selection activeCell="G34" sqref="G34"/>
    </sheetView>
  </sheetViews>
  <sheetFormatPr baseColWidth="10" defaultRowHeight="15" x14ac:dyDescent="0.25"/>
  <cols>
    <col min="1" max="1" width="11" customWidth="1"/>
    <col min="2" max="2" width="57.7109375" customWidth="1"/>
    <col min="3" max="3" width="17" customWidth="1"/>
    <col min="4" max="4" width="16.42578125" customWidth="1"/>
    <col min="5" max="5" width="17" customWidth="1"/>
  </cols>
  <sheetData>
    <row r="1" spans="1:5" ht="15.75" x14ac:dyDescent="0.25">
      <c r="A1" s="560" t="s">
        <v>0</v>
      </c>
      <c r="B1" s="560"/>
      <c r="C1" s="560"/>
      <c r="D1" s="560"/>
      <c r="E1" s="560"/>
    </row>
    <row r="2" spans="1:5" ht="15.75" x14ac:dyDescent="0.25">
      <c r="A2" s="560" t="s">
        <v>1</v>
      </c>
      <c r="B2" s="560"/>
      <c r="C2" s="560"/>
      <c r="D2" s="560"/>
      <c r="E2" s="560"/>
    </row>
    <row r="3" spans="1:5" ht="15.75" x14ac:dyDescent="0.25">
      <c r="A3" s="560" t="s">
        <v>2</v>
      </c>
      <c r="B3" s="560"/>
      <c r="C3" s="560"/>
      <c r="D3" s="560"/>
      <c r="E3" s="560"/>
    </row>
    <row r="4" spans="1:5" ht="15.75" x14ac:dyDescent="0.25">
      <c r="A4" s="562" t="s">
        <v>42</v>
      </c>
      <c r="B4" s="562"/>
      <c r="C4" s="562"/>
      <c r="D4" s="562"/>
      <c r="E4" s="562"/>
    </row>
    <row r="5" spans="1:5" ht="15.75" x14ac:dyDescent="0.25">
      <c r="A5" s="560" t="s">
        <v>30</v>
      </c>
      <c r="B5" s="560"/>
      <c r="C5" s="560"/>
      <c r="D5" s="560"/>
      <c r="E5" s="561"/>
    </row>
    <row r="6" spans="1:5" ht="15.75" x14ac:dyDescent="0.25">
      <c r="A6" s="560" t="s">
        <v>62</v>
      </c>
      <c r="B6" s="560"/>
      <c r="C6" s="560"/>
      <c r="D6" s="560"/>
      <c r="E6" s="561"/>
    </row>
    <row r="7" spans="1:5" x14ac:dyDescent="0.25">
      <c r="A7" s="46"/>
      <c r="C7" s="47"/>
      <c r="D7" s="48"/>
      <c r="E7" s="48"/>
    </row>
    <row r="8" spans="1:5" x14ac:dyDescent="0.25">
      <c r="A8" s="1" t="s">
        <v>4</v>
      </c>
      <c r="B8" s="1" t="s">
        <v>5</v>
      </c>
      <c r="C8" s="49" t="s">
        <v>6</v>
      </c>
      <c r="D8" s="1" t="s">
        <v>7</v>
      </c>
      <c r="E8" s="1">
        <v>2011</v>
      </c>
    </row>
    <row r="9" spans="1:5" x14ac:dyDescent="0.25">
      <c r="A9" s="16">
        <v>31101</v>
      </c>
      <c r="B9" s="17" t="s">
        <v>34</v>
      </c>
      <c r="C9" s="53">
        <v>5500000</v>
      </c>
      <c r="D9" s="19">
        <v>5382340</v>
      </c>
      <c r="E9" s="19">
        <f>+C9+D9</f>
        <v>10882340</v>
      </c>
    </row>
    <row r="10" spans="1:5" x14ac:dyDescent="0.25">
      <c r="A10" s="16">
        <v>31201</v>
      </c>
      <c r="B10" s="17" t="s">
        <v>43</v>
      </c>
      <c r="C10" s="53">
        <v>500000</v>
      </c>
      <c r="D10" s="19">
        <v>7200000</v>
      </c>
      <c r="E10" s="19">
        <f t="shared" ref="E10:E16" si="0">C10+D10</f>
        <v>7700000</v>
      </c>
    </row>
    <row r="11" spans="1:5" x14ac:dyDescent="0.25">
      <c r="A11" s="16">
        <v>31301</v>
      </c>
      <c r="B11" s="17" t="s">
        <v>44</v>
      </c>
      <c r="C11" s="53">
        <v>538000</v>
      </c>
      <c r="D11" s="19">
        <v>584000</v>
      </c>
      <c r="E11" s="19">
        <f t="shared" si="0"/>
        <v>1122000</v>
      </c>
    </row>
    <row r="12" spans="1:5" x14ac:dyDescent="0.25">
      <c r="A12" s="16">
        <v>31401</v>
      </c>
      <c r="B12" s="17" t="s">
        <v>45</v>
      </c>
      <c r="C12" s="53">
        <v>1800000</v>
      </c>
      <c r="D12" s="19">
        <v>1870400</v>
      </c>
      <c r="E12" s="19">
        <f t="shared" si="0"/>
        <v>3670400</v>
      </c>
    </row>
    <row r="13" spans="1:5" x14ac:dyDescent="0.25">
      <c r="A13" s="16">
        <v>31501</v>
      </c>
      <c r="B13" s="55" t="s">
        <v>46</v>
      </c>
      <c r="C13" s="53">
        <v>7200</v>
      </c>
      <c r="D13" s="19">
        <v>0</v>
      </c>
      <c r="E13" s="19">
        <f t="shared" si="0"/>
        <v>7200</v>
      </c>
    </row>
    <row r="14" spans="1:5" ht="26.25" x14ac:dyDescent="0.25">
      <c r="A14" s="16">
        <v>31701</v>
      </c>
      <c r="B14" s="17" t="s">
        <v>47</v>
      </c>
      <c r="C14" s="53">
        <v>3300000</v>
      </c>
      <c r="D14" s="19">
        <v>3298000</v>
      </c>
      <c r="E14" s="19">
        <f t="shared" si="0"/>
        <v>6598000</v>
      </c>
    </row>
    <row r="15" spans="1:5" x14ac:dyDescent="0.25">
      <c r="A15" s="16">
        <v>31801</v>
      </c>
      <c r="B15" s="17" t="s">
        <v>33</v>
      </c>
      <c r="C15" s="53">
        <v>15000</v>
      </c>
      <c r="D15" s="19">
        <v>0</v>
      </c>
      <c r="E15" s="19">
        <f t="shared" si="0"/>
        <v>15000</v>
      </c>
    </row>
    <row r="16" spans="1:5" x14ac:dyDescent="0.25">
      <c r="A16" s="4">
        <v>3100</v>
      </c>
      <c r="B16" s="5" t="s">
        <v>35</v>
      </c>
      <c r="C16" s="6">
        <f>SUM(C9:C15)</f>
        <v>11660200</v>
      </c>
      <c r="D16" s="6">
        <f>SUM(D9:D15)</f>
        <v>18334740</v>
      </c>
      <c r="E16" s="6">
        <f t="shared" si="0"/>
        <v>29994940</v>
      </c>
    </row>
    <row r="17" spans="1:5" x14ac:dyDescent="0.25">
      <c r="A17" s="13"/>
      <c r="B17" s="14"/>
      <c r="C17" s="54"/>
      <c r="D17" s="15"/>
      <c r="E17" s="15"/>
    </row>
    <row r="18" spans="1:5" x14ac:dyDescent="0.25">
      <c r="A18" s="13"/>
      <c r="B18" s="14"/>
      <c r="C18" s="54"/>
      <c r="D18" s="15"/>
      <c r="E18" s="15"/>
    </row>
    <row r="19" spans="1:5" x14ac:dyDescent="0.25">
      <c r="A19" s="1" t="s">
        <v>4</v>
      </c>
      <c r="B19" s="1" t="s">
        <v>5</v>
      </c>
      <c r="C19" s="49" t="s">
        <v>6</v>
      </c>
      <c r="D19" s="1" t="s">
        <v>7</v>
      </c>
      <c r="E19" s="1">
        <v>2011</v>
      </c>
    </row>
    <row r="20" spans="1:5" x14ac:dyDescent="0.25">
      <c r="A20" s="50">
        <v>32301</v>
      </c>
      <c r="B20" s="56" t="s">
        <v>37</v>
      </c>
      <c r="C20" s="57">
        <v>0</v>
      </c>
      <c r="D20" s="8">
        <v>15684104</v>
      </c>
      <c r="E20" s="8">
        <f>C20+D20</f>
        <v>15684104</v>
      </c>
    </row>
    <row r="21" spans="1:5" x14ac:dyDescent="0.25">
      <c r="A21" s="16">
        <v>32601</v>
      </c>
      <c r="B21" s="17" t="s">
        <v>36</v>
      </c>
      <c r="C21" s="53">
        <v>530000</v>
      </c>
      <c r="D21" s="19">
        <v>529000</v>
      </c>
      <c r="E21" s="19">
        <f>C21+D21</f>
        <v>1059000</v>
      </c>
    </row>
    <row r="22" spans="1:5" x14ac:dyDescent="0.25">
      <c r="A22" s="16">
        <v>32701</v>
      </c>
      <c r="B22" s="17" t="s">
        <v>48</v>
      </c>
      <c r="C22" s="53">
        <v>1978686</v>
      </c>
      <c r="D22" s="19">
        <v>4574389</v>
      </c>
      <c r="E22" s="19">
        <f>C22+D22</f>
        <v>6553075</v>
      </c>
    </row>
    <row r="23" spans="1:5" x14ac:dyDescent="0.25">
      <c r="A23" s="4">
        <v>3200</v>
      </c>
      <c r="B23" s="5" t="s">
        <v>38</v>
      </c>
      <c r="C23" s="6">
        <f>SUM(C20:C22)</f>
        <v>2508686</v>
      </c>
      <c r="D23" s="6">
        <f>SUM(D20:D22)</f>
        <v>20787493</v>
      </c>
      <c r="E23" s="6">
        <f>C23+D23</f>
        <v>23296179</v>
      </c>
    </row>
    <row r="24" spans="1:5" x14ac:dyDescent="0.25">
      <c r="A24" s="13"/>
      <c r="B24" s="14"/>
      <c r="C24" s="54"/>
      <c r="D24" s="15"/>
      <c r="E24" s="15"/>
    </row>
    <row r="25" spans="1:5" x14ac:dyDescent="0.25">
      <c r="A25" s="13"/>
      <c r="B25" s="14"/>
      <c r="C25" s="54"/>
      <c r="D25" s="15"/>
      <c r="E25" s="15"/>
    </row>
    <row r="26" spans="1:5" x14ac:dyDescent="0.25">
      <c r="A26" s="1" t="s">
        <v>4</v>
      </c>
      <c r="B26" s="1" t="s">
        <v>5</v>
      </c>
      <c r="C26" s="49" t="s">
        <v>6</v>
      </c>
      <c r="D26" s="1" t="s">
        <v>7</v>
      </c>
      <c r="E26" s="1">
        <v>2011</v>
      </c>
    </row>
    <row r="27" spans="1:5" x14ac:dyDescent="0.25">
      <c r="A27" s="50">
        <v>33104</v>
      </c>
      <c r="B27" s="56" t="s">
        <v>69</v>
      </c>
      <c r="C27" s="58">
        <v>0</v>
      </c>
      <c r="D27" s="8">
        <v>1525873</v>
      </c>
      <c r="E27" s="30">
        <f>D27+C27</f>
        <v>1525873</v>
      </c>
    </row>
    <row r="28" spans="1:5" x14ac:dyDescent="0.25">
      <c r="A28" s="16">
        <v>33602</v>
      </c>
      <c r="B28" s="17" t="s">
        <v>40</v>
      </c>
      <c r="C28" s="53">
        <v>1130000</v>
      </c>
      <c r="D28" s="19">
        <v>1132000</v>
      </c>
      <c r="E28" s="19">
        <f>C28+D28</f>
        <v>2262000</v>
      </c>
    </row>
    <row r="29" spans="1:5" x14ac:dyDescent="0.25">
      <c r="A29" s="16">
        <v>33801</v>
      </c>
      <c r="B29" s="17" t="s">
        <v>49</v>
      </c>
      <c r="C29" s="53">
        <v>4668981</v>
      </c>
      <c r="D29" s="19">
        <v>18744175</v>
      </c>
      <c r="E29" s="19">
        <f>C29+D29</f>
        <v>23413156</v>
      </c>
    </row>
    <row r="30" spans="1:5" x14ac:dyDescent="0.25">
      <c r="A30" s="16">
        <v>33901</v>
      </c>
      <c r="B30" s="17" t="s">
        <v>50</v>
      </c>
      <c r="C30" s="53">
        <v>9846504</v>
      </c>
      <c r="D30" s="19">
        <v>33021552</v>
      </c>
      <c r="E30" s="19">
        <f>C30+D30</f>
        <v>42868056</v>
      </c>
    </row>
    <row r="31" spans="1:5" ht="26.25" customHeight="1" x14ac:dyDescent="0.25">
      <c r="A31" s="4">
        <v>3300</v>
      </c>
      <c r="B31" s="5" t="s">
        <v>51</v>
      </c>
      <c r="C31" s="6">
        <f>SUM(C27:C30)</f>
        <v>15645485</v>
      </c>
      <c r="D31" s="6">
        <f>SUM(D27:D30)</f>
        <v>54423600</v>
      </c>
      <c r="E31" s="6">
        <f>SUM(E27:E30)</f>
        <v>70069085</v>
      </c>
    </row>
    <row r="32" spans="1:5" x14ac:dyDescent="0.25">
      <c r="A32" s="13"/>
      <c r="B32" s="14"/>
      <c r="C32" s="54"/>
      <c r="D32" s="15"/>
      <c r="E32" s="15"/>
    </row>
    <row r="33" spans="1:5" x14ac:dyDescent="0.25">
      <c r="A33" s="13"/>
      <c r="B33" s="14"/>
      <c r="C33" s="54"/>
      <c r="D33" s="15"/>
      <c r="E33" s="15"/>
    </row>
    <row r="34" spans="1:5" x14ac:dyDescent="0.25">
      <c r="A34" s="1" t="s">
        <v>4</v>
      </c>
      <c r="B34" s="1" t="s">
        <v>5</v>
      </c>
      <c r="C34" s="49" t="s">
        <v>6</v>
      </c>
      <c r="D34" s="1" t="s">
        <v>7</v>
      </c>
      <c r="E34" s="1">
        <v>2011</v>
      </c>
    </row>
    <row r="35" spans="1:5" x14ac:dyDescent="0.25">
      <c r="A35" s="50">
        <v>34501</v>
      </c>
      <c r="B35" s="17" t="s">
        <v>39</v>
      </c>
      <c r="C35" s="51">
        <v>0</v>
      </c>
      <c r="D35" s="19">
        <v>5501571</v>
      </c>
      <c r="E35" s="19">
        <f>C35+D35</f>
        <v>5501571</v>
      </c>
    </row>
    <row r="36" spans="1:5" x14ac:dyDescent="0.25">
      <c r="A36" s="4">
        <v>3400</v>
      </c>
      <c r="B36" s="5" t="s">
        <v>57</v>
      </c>
      <c r="C36" s="6">
        <f>SUM(C35:C35)</f>
        <v>0</v>
      </c>
      <c r="D36" s="6">
        <f>SUM(D35:D35)</f>
        <v>5501571</v>
      </c>
      <c r="E36" s="6">
        <f>C36+D36</f>
        <v>5501571</v>
      </c>
    </row>
    <row r="37" spans="1:5" x14ac:dyDescent="0.25">
      <c r="A37" s="13"/>
      <c r="B37" s="14"/>
      <c r="C37" s="54"/>
      <c r="D37" s="15"/>
      <c r="E37" s="15"/>
    </row>
    <row r="38" spans="1:5" x14ac:dyDescent="0.25">
      <c r="A38" s="13"/>
      <c r="B38" s="14"/>
      <c r="C38" s="54"/>
      <c r="D38" s="15"/>
      <c r="E38" s="15"/>
    </row>
    <row r="39" spans="1:5" x14ac:dyDescent="0.25">
      <c r="A39" s="1" t="s">
        <v>4</v>
      </c>
      <c r="B39" s="1" t="s">
        <v>5</v>
      </c>
      <c r="C39" s="49" t="s">
        <v>6</v>
      </c>
      <c r="D39" s="1" t="s">
        <v>7</v>
      </c>
      <c r="E39" s="1">
        <v>2011</v>
      </c>
    </row>
    <row r="40" spans="1:5" ht="15.75" customHeight="1" x14ac:dyDescent="0.25">
      <c r="A40" s="16">
        <v>35101</v>
      </c>
      <c r="B40" s="17" t="s">
        <v>52</v>
      </c>
      <c r="C40" s="53">
        <v>500000</v>
      </c>
      <c r="D40" s="19">
        <v>0</v>
      </c>
      <c r="E40" s="19">
        <f t="shared" ref="E40:E47" si="1">C40+D40</f>
        <v>500000</v>
      </c>
    </row>
    <row r="41" spans="1:5" ht="15" customHeight="1" x14ac:dyDescent="0.25">
      <c r="A41" s="16">
        <v>35301</v>
      </c>
      <c r="B41" s="17" t="s">
        <v>53</v>
      </c>
      <c r="C41" s="53">
        <v>4936000</v>
      </c>
      <c r="D41" s="19">
        <v>8052000</v>
      </c>
      <c r="E41" s="19">
        <f t="shared" si="1"/>
        <v>12988000</v>
      </c>
    </row>
    <row r="42" spans="1:5" ht="27" customHeight="1" x14ac:dyDescent="0.25">
      <c r="A42" s="16">
        <v>35401</v>
      </c>
      <c r="B42" s="17" t="s">
        <v>54</v>
      </c>
      <c r="C42" s="53">
        <v>6900000</v>
      </c>
      <c r="D42" s="19">
        <v>21429900</v>
      </c>
      <c r="E42" s="19">
        <f t="shared" si="1"/>
        <v>28329900</v>
      </c>
    </row>
    <row r="43" spans="1:5" ht="30" customHeight="1" x14ac:dyDescent="0.25">
      <c r="A43" s="16">
        <v>35501</v>
      </c>
      <c r="B43" s="17" t="s">
        <v>55</v>
      </c>
      <c r="C43" s="53">
        <v>300000</v>
      </c>
      <c r="D43" s="19">
        <v>0</v>
      </c>
      <c r="E43" s="19">
        <f t="shared" si="1"/>
        <v>300000</v>
      </c>
    </row>
    <row r="44" spans="1:5" ht="18" customHeight="1" x14ac:dyDescent="0.25">
      <c r="A44" s="16">
        <v>35701</v>
      </c>
      <c r="B44" s="17" t="s">
        <v>58</v>
      </c>
      <c r="C44" s="53">
        <v>0</v>
      </c>
      <c r="D44" s="19">
        <v>1505858</v>
      </c>
      <c r="E44" s="19">
        <f t="shared" si="1"/>
        <v>1505858</v>
      </c>
    </row>
    <row r="45" spans="1:5" ht="15" customHeight="1" x14ac:dyDescent="0.25">
      <c r="A45" s="16">
        <v>35801</v>
      </c>
      <c r="B45" s="17" t="s">
        <v>70</v>
      </c>
      <c r="C45" s="53">
        <v>14081684</v>
      </c>
      <c r="D45" s="19">
        <v>29377000</v>
      </c>
      <c r="E45" s="19">
        <f>C45+D45</f>
        <v>43458684</v>
      </c>
    </row>
    <row r="46" spans="1:5" ht="17.25" customHeight="1" x14ac:dyDescent="0.25">
      <c r="A46" s="16">
        <v>35901</v>
      </c>
      <c r="B46" s="17" t="s">
        <v>59</v>
      </c>
      <c r="C46" s="53">
        <v>0</v>
      </c>
      <c r="D46" s="19">
        <v>1200000</v>
      </c>
      <c r="E46" s="19">
        <f>C46+D46</f>
        <v>1200000</v>
      </c>
    </row>
    <row r="47" spans="1:5" ht="26.25" x14ac:dyDescent="0.25">
      <c r="A47" s="4">
        <v>3500</v>
      </c>
      <c r="B47" s="5" t="s">
        <v>56</v>
      </c>
      <c r="C47" s="6">
        <f>SUM(C40:C46)</f>
        <v>26717684</v>
      </c>
      <c r="D47" s="6">
        <f>SUM(D40:D46)</f>
        <v>61564758</v>
      </c>
      <c r="E47" s="6">
        <f t="shared" si="1"/>
        <v>88282442</v>
      </c>
    </row>
    <row r="48" spans="1:5" x14ac:dyDescent="0.25">
      <c r="A48" s="4"/>
      <c r="B48" s="5"/>
      <c r="C48" s="52"/>
      <c r="D48" s="10"/>
      <c r="E48" s="10"/>
    </row>
    <row r="49" spans="1:5" x14ac:dyDescent="0.25">
      <c r="A49" s="13"/>
      <c r="B49" s="14"/>
      <c r="C49" s="54"/>
      <c r="D49" s="15"/>
      <c r="E49" s="15"/>
    </row>
    <row r="50" spans="1:5" x14ac:dyDescent="0.25">
      <c r="A50" s="1" t="s">
        <v>4</v>
      </c>
      <c r="B50" s="1" t="s">
        <v>5</v>
      </c>
      <c r="C50" s="49" t="s">
        <v>6</v>
      </c>
      <c r="D50" s="1" t="s">
        <v>7</v>
      </c>
      <c r="E50" s="1">
        <v>2011</v>
      </c>
    </row>
    <row r="51" spans="1:5" x14ac:dyDescent="0.25">
      <c r="A51" s="50">
        <v>39202</v>
      </c>
      <c r="B51" s="17" t="s">
        <v>71</v>
      </c>
      <c r="C51" s="53">
        <v>0</v>
      </c>
      <c r="D51" s="19">
        <v>100000</v>
      </c>
      <c r="E51" s="19">
        <f>D51+C51</f>
        <v>100000</v>
      </c>
    </row>
    <row r="52" spans="1:5" x14ac:dyDescent="0.25">
      <c r="A52" s="59">
        <v>3900</v>
      </c>
      <c r="B52" s="64" t="s">
        <v>60</v>
      </c>
      <c r="C52" s="65">
        <v>0</v>
      </c>
      <c r="D52" s="60">
        <f>SUM(D51)</f>
        <v>100000</v>
      </c>
      <c r="E52" s="60">
        <f>SUM(E51)</f>
        <v>100000</v>
      </c>
    </row>
    <row r="53" spans="1:5" x14ac:dyDescent="0.25">
      <c r="A53" s="59"/>
      <c r="B53" s="66"/>
      <c r="C53" s="67"/>
      <c r="D53" s="68"/>
      <c r="E53" s="68"/>
    </row>
    <row r="54" spans="1:5" x14ac:dyDescent="0.25">
      <c r="A54" s="59"/>
      <c r="B54" s="66"/>
      <c r="C54" s="67"/>
      <c r="D54" s="68"/>
      <c r="E54" s="68"/>
    </row>
    <row r="55" spans="1:5" x14ac:dyDescent="0.25">
      <c r="A55" s="59"/>
      <c r="B55" s="77" t="s">
        <v>41</v>
      </c>
      <c r="C55" s="69">
        <f>C16+C23+C31+C36+C47+C52</f>
        <v>56532055</v>
      </c>
      <c r="D55" s="60">
        <f>D16+D23+D31+D36+D47+D52</f>
        <v>160712162</v>
      </c>
      <c r="E55" s="60">
        <f>E16+E23+E31+E36+E47+E52</f>
        <v>217244217</v>
      </c>
    </row>
    <row r="56" spans="1:5" x14ac:dyDescent="0.25">
      <c r="A56" s="59"/>
      <c r="B56" s="66"/>
      <c r="C56" s="67"/>
      <c r="D56" s="68"/>
      <c r="E56" s="68"/>
    </row>
    <row r="57" spans="1:5" x14ac:dyDescent="0.25">
      <c r="A57" s="13"/>
      <c r="B57" s="14"/>
      <c r="C57" s="20"/>
      <c r="D57" s="15"/>
      <c r="E57" s="15"/>
    </row>
    <row r="58" spans="1:5" x14ac:dyDescent="0.25">
      <c r="A58" s="13"/>
      <c r="B58" s="72" t="s">
        <v>63</v>
      </c>
      <c r="C58" s="20"/>
      <c r="D58" s="15"/>
      <c r="E58" s="34">
        <f>C55+D55</f>
        <v>217244217</v>
      </c>
    </row>
    <row r="59" spans="1:5" x14ac:dyDescent="0.25">
      <c r="B59" s="73" t="s">
        <v>29</v>
      </c>
    </row>
    <row r="63" spans="1:5" x14ac:dyDescent="0.25">
      <c r="D63" s="48"/>
    </row>
  </sheetData>
  <mergeCells count="6">
    <mergeCell ref="A6:E6"/>
    <mergeCell ref="A1:E1"/>
    <mergeCell ref="A2:E2"/>
    <mergeCell ref="A3:E3"/>
    <mergeCell ref="A4:E4"/>
    <mergeCell ref="A5:E5"/>
  </mergeCells>
  <pageMargins left="0.89" right="0.70866141732283472" top="0.74803149606299213" bottom="0.74803149606299213" header="0.31496062992125984" footer="0.31496062992125984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60"/>
  <sheetViews>
    <sheetView showWhiteSpace="0" view="pageBreakPreview" topLeftCell="A130" zoomScale="40" zoomScaleNormal="40" zoomScaleSheetLayoutView="40" zoomScalePageLayoutView="20" workbookViewId="0">
      <selection activeCell="C138" sqref="C138"/>
    </sheetView>
  </sheetViews>
  <sheetFormatPr baseColWidth="10" defaultColWidth="11.42578125" defaultRowHeight="20.25" x14ac:dyDescent="0.3"/>
  <cols>
    <col min="1" max="1" width="24" style="129" customWidth="1"/>
    <col min="2" max="2" width="42.28515625" style="129" customWidth="1"/>
    <col min="3" max="3" width="40.140625" style="129" customWidth="1"/>
    <col min="4" max="4" width="41" style="129" customWidth="1"/>
    <col min="5" max="5" width="37.5703125" style="129" customWidth="1"/>
    <col min="6" max="6" width="26.28515625" style="129" customWidth="1"/>
    <col min="7" max="11" width="25.140625" style="129" customWidth="1"/>
    <col min="12" max="12" width="25.28515625" style="129" customWidth="1"/>
    <col min="13" max="13" width="25" style="129" customWidth="1"/>
    <col min="14" max="14" width="31.5703125" style="129" customWidth="1"/>
    <col min="15" max="15" width="27.140625" style="129" customWidth="1"/>
    <col min="16" max="16" width="28" style="129" customWidth="1"/>
    <col min="17" max="17" width="25.7109375" style="129" customWidth="1"/>
    <col min="18" max="18" width="22.85546875" style="129" hidden="1" customWidth="1"/>
    <col min="19" max="20" width="21.5703125" style="129" hidden="1" customWidth="1"/>
    <col min="21" max="21" width="14" style="129" customWidth="1"/>
    <col min="22" max="22" width="10.5703125" style="129" customWidth="1"/>
    <col min="23" max="23" width="10.140625" style="129" customWidth="1"/>
    <col min="24" max="24" width="11.42578125" style="129" customWidth="1"/>
    <col min="25" max="25" width="22.5703125" style="129" hidden="1" customWidth="1"/>
    <col min="26" max="26" width="28.140625" style="129" customWidth="1"/>
    <col min="27" max="27" width="21.5703125" style="129" customWidth="1"/>
    <col min="28" max="28" width="15.5703125" style="202" customWidth="1"/>
    <col min="29" max="29" width="14.140625" style="202" customWidth="1"/>
    <col min="30" max="16384" width="11.42578125" style="202"/>
  </cols>
  <sheetData>
    <row r="1" spans="1:29" hidden="1" x14ac:dyDescent="0.3"/>
    <row r="2" spans="1:29" hidden="1" x14ac:dyDescent="0.3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</row>
    <row r="3" spans="1:29" hidden="1" x14ac:dyDescent="0.3">
      <c r="A3" s="594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</row>
    <row r="4" spans="1:29" hidden="1" x14ac:dyDescent="0.3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</row>
    <row r="5" spans="1:29" hidden="1" x14ac:dyDescent="0.3">
      <c r="A5" s="595"/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</row>
    <row r="6" spans="1:29" hidden="1" x14ac:dyDescent="0.3">
      <c r="A6" s="595"/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4"/>
      <c r="V6" s="595"/>
      <c r="W6" s="595"/>
      <c r="X6" s="595"/>
      <c r="Y6" s="595"/>
      <c r="Z6" s="595"/>
      <c r="AA6" s="595"/>
    </row>
    <row r="7" spans="1:29" hidden="1" x14ac:dyDescent="0.3">
      <c r="E7" s="203"/>
      <c r="F7" s="203"/>
      <c r="G7" s="203"/>
    </row>
    <row r="8" spans="1:29" ht="57" customHeight="1" x14ac:dyDescent="0.3">
      <c r="E8" s="203"/>
      <c r="F8" s="203"/>
      <c r="G8" s="203"/>
    </row>
    <row r="9" spans="1:29" ht="83.25" customHeight="1" x14ac:dyDescent="0.3">
      <c r="A9" s="590" t="s">
        <v>4</v>
      </c>
      <c r="B9" s="590" t="s">
        <v>5</v>
      </c>
      <c r="C9" s="592" t="s">
        <v>6</v>
      </c>
      <c r="D9" s="593" t="s">
        <v>7</v>
      </c>
      <c r="E9" s="590" t="s">
        <v>214</v>
      </c>
      <c r="F9" s="577" t="s">
        <v>98</v>
      </c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9"/>
      <c r="R9" s="161"/>
      <c r="S9" s="161"/>
      <c r="T9" s="161"/>
      <c r="U9" s="580" t="s">
        <v>126</v>
      </c>
      <c r="V9" s="581"/>
      <c r="W9" s="581"/>
      <c r="X9" s="582"/>
      <c r="Y9" s="165" t="s">
        <v>100</v>
      </c>
      <c r="Z9" s="567" t="s">
        <v>87</v>
      </c>
      <c r="AA9" s="586" t="s">
        <v>97</v>
      </c>
    </row>
    <row r="10" spans="1:29" ht="45" customHeight="1" x14ac:dyDescent="0.3">
      <c r="A10" s="590"/>
      <c r="B10" s="590"/>
      <c r="C10" s="592"/>
      <c r="D10" s="593"/>
      <c r="E10" s="590"/>
      <c r="F10" s="498" t="s">
        <v>88</v>
      </c>
      <c r="G10" s="498" t="s">
        <v>89</v>
      </c>
      <c r="H10" s="498" t="s">
        <v>118</v>
      </c>
      <c r="I10" s="498" t="s">
        <v>90</v>
      </c>
      <c r="J10" s="498" t="s">
        <v>119</v>
      </c>
      <c r="K10" s="498" t="s">
        <v>91</v>
      </c>
      <c r="L10" s="498" t="s">
        <v>120</v>
      </c>
      <c r="M10" s="498" t="s">
        <v>92</v>
      </c>
      <c r="N10" s="498" t="s">
        <v>93</v>
      </c>
      <c r="O10" s="498" t="s">
        <v>94</v>
      </c>
      <c r="P10" s="498" t="s">
        <v>95</v>
      </c>
      <c r="Q10" s="498" t="s">
        <v>96</v>
      </c>
      <c r="R10" s="160"/>
      <c r="S10" s="160"/>
      <c r="T10" s="160"/>
      <c r="U10" s="162" t="s">
        <v>83</v>
      </c>
      <c r="V10" s="162" t="s">
        <v>84</v>
      </c>
      <c r="W10" s="162" t="s">
        <v>85</v>
      </c>
      <c r="X10" s="162" t="s">
        <v>86</v>
      </c>
      <c r="Y10" s="164"/>
      <c r="Z10" s="570"/>
      <c r="AA10" s="586"/>
    </row>
    <row r="11" spans="1:29" ht="111.75" customHeight="1" x14ac:dyDescent="0.3">
      <c r="A11" s="545">
        <v>21101</v>
      </c>
      <c r="B11" s="166" t="s">
        <v>65</v>
      </c>
      <c r="C11" s="204">
        <v>1300000</v>
      </c>
      <c r="D11" s="205">
        <v>0</v>
      </c>
      <c r="E11" s="206">
        <f>C11+D11</f>
        <v>1300000</v>
      </c>
      <c r="F11" s="133">
        <v>156000</v>
      </c>
      <c r="G11" s="133">
        <v>156000</v>
      </c>
      <c r="H11" s="133">
        <v>156000</v>
      </c>
      <c r="I11" s="133">
        <v>156000</v>
      </c>
      <c r="J11" s="133">
        <v>156000</v>
      </c>
      <c r="K11" s="133">
        <v>156000</v>
      </c>
      <c r="L11" s="530">
        <v>121333.333</v>
      </c>
      <c r="M11" s="531">
        <v>121333.333</v>
      </c>
      <c r="N11" s="531">
        <v>121333.333</v>
      </c>
      <c r="O11" s="133">
        <v>0</v>
      </c>
      <c r="P11" s="133">
        <v>0</v>
      </c>
      <c r="Q11" s="133">
        <v>0</v>
      </c>
      <c r="R11" s="137">
        <f>SUM(F11:Q11)</f>
        <v>1299999.9990000003</v>
      </c>
      <c r="S11" s="137">
        <f>F11+G11+H11+I11+J11+K11+L11+M11+N11+O11+P11+Q11</f>
        <v>1299999.9990000003</v>
      </c>
      <c r="T11" s="387">
        <f>SUM(F11:P11)</f>
        <v>1299999.9990000003</v>
      </c>
      <c r="U11" s="171">
        <v>0.36</v>
      </c>
      <c r="V11" s="171">
        <v>0.36</v>
      </c>
      <c r="W11" s="171">
        <v>0.28000000000000003</v>
      </c>
      <c r="X11" s="171">
        <v>0</v>
      </c>
      <c r="Y11" s="207">
        <f>U11+V11+W11+X11</f>
        <v>1</v>
      </c>
      <c r="Z11" s="146" t="s">
        <v>150</v>
      </c>
      <c r="AA11" s="146" t="s">
        <v>99</v>
      </c>
      <c r="AC11" s="208"/>
    </row>
    <row r="12" spans="1:29" ht="18.600000000000001" customHeight="1" x14ac:dyDescent="0.3">
      <c r="A12" s="546"/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C12" s="208"/>
    </row>
    <row r="13" spans="1:29" ht="111.75" customHeight="1" x14ac:dyDescent="0.3">
      <c r="A13" s="545">
        <v>21401</v>
      </c>
      <c r="B13" s="166" t="s">
        <v>127</v>
      </c>
      <c r="C13" s="204">
        <v>577000</v>
      </c>
      <c r="D13" s="205">
        <v>0</v>
      </c>
      <c r="E13" s="206">
        <f>C13+D13</f>
        <v>577000</v>
      </c>
      <c r="F13" s="530">
        <f>E13*0.25/3</f>
        <v>48083.333333333336</v>
      </c>
      <c r="G13" s="530">
        <v>48083.333333333336</v>
      </c>
      <c r="H13" s="530">
        <v>48083.333333333336</v>
      </c>
      <c r="I13" s="133">
        <v>96166.67</v>
      </c>
      <c r="J13" s="133">
        <v>96166.67</v>
      </c>
      <c r="K13" s="133">
        <v>96166.67</v>
      </c>
      <c r="L13" s="133">
        <v>48083.33</v>
      </c>
      <c r="M13" s="133">
        <v>48083.33</v>
      </c>
      <c r="N13" s="133">
        <v>48083.33</v>
      </c>
      <c r="O13" s="133">
        <v>0</v>
      </c>
      <c r="P13" s="133">
        <v>0</v>
      </c>
      <c r="Q13" s="133">
        <v>0</v>
      </c>
      <c r="R13" s="137">
        <f>SUM(F13:Q13)</f>
        <v>576999.99999999988</v>
      </c>
      <c r="S13" s="137">
        <f>F13+G13+H13+I13+J13+K13+L13+M13+N13+O13+P13+Q13</f>
        <v>576999.99999999988</v>
      </c>
      <c r="T13" s="387">
        <f>SUM(F13:P13)</f>
        <v>576999.99999999988</v>
      </c>
      <c r="U13" s="171">
        <v>0.25</v>
      </c>
      <c r="V13" s="171">
        <v>0.5</v>
      </c>
      <c r="W13" s="171">
        <v>0.25</v>
      </c>
      <c r="X13" s="171">
        <v>0</v>
      </c>
      <c r="Y13" s="211">
        <f>X13+W13+V13+U13</f>
        <v>1</v>
      </c>
      <c r="Z13" s="146" t="s">
        <v>150</v>
      </c>
      <c r="AA13" s="146" t="s">
        <v>99</v>
      </c>
      <c r="AC13" s="208"/>
    </row>
    <row r="14" spans="1:29" ht="14.1" customHeight="1" x14ac:dyDescent="0.3">
      <c r="A14" s="546"/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C14" s="208"/>
    </row>
    <row r="15" spans="1:29" ht="15" hidden="1" customHeight="1" x14ac:dyDescent="0.3">
      <c r="A15" s="547"/>
      <c r="B15" s="209"/>
      <c r="C15" s="210"/>
      <c r="D15" s="209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209"/>
      <c r="T15" s="209"/>
      <c r="U15" s="149"/>
      <c r="V15" s="149"/>
      <c r="W15" s="149"/>
      <c r="X15" s="150"/>
      <c r="Y15" s="151"/>
      <c r="Z15" s="152"/>
      <c r="AA15" s="152"/>
      <c r="AC15" s="208"/>
    </row>
    <row r="16" spans="1:29" ht="102.75" hidden="1" customHeight="1" x14ac:dyDescent="0.3">
      <c r="A16" s="541">
        <v>21501</v>
      </c>
      <c r="B16" s="148" t="s">
        <v>128</v>
      </c>
      <c r="C16" s="205">
        <v>0</v>
      </c>
      <c r="D16" s="205">
        <v>0</v>
      </c>
      <c r="E16" s="205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7">
        <f>SUM(F16:Q16)</f>
        <v>0</v>
      </c>
      <c r="S16" s="137">
        <f>F16+G16+H16+I16+J16+K16+L16+M16+N16+O16+P16+Q16</f>
        <v>0</v>
      </c>
      <c r="T16" s="137"/>
      <c r="U16" s="171">
        <v>0</v>
      </c>
      <c r="V16" s="171">
        <v>0</v>
      </c>
      <c r="W16" s="171">
        <v>0</v>
      </c>
      <c r="X16" s="171">
        <v>0</v>
      </c>
      <c r="Y16" s="211">
        <f>X16+W16+V16+U16</f>
        <v>0</v>
      </c>
      <c r="Z16" s="146" t="s">
        <v>150</v>
      </c>
      <c r="AA16" s="146" t="s">
        <v>99</v>
      </c>
      <c r="AC16" s="208"/>
    </row>
    <row r="17" spans="1:29" ht="15" hidden="1" customHeight="1" x14ac:dyDescent="0.3">
      <c r="A17" s="547"/>
      <c r="B17" s="209"/>
      <c r="C17" s="210"/>
      <c r="D17" s="209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209"/>
      <c r="T17" s="209"/>
      <c r="U17" s="149"/>
      <c r="V17" s="149"/>
      <c r="W17" s="149"/>
      <c r="X17" s="150"/>
      <c r="Y17" s="151"/>
      <c r="Z17" s="152"/>
      <c r="AA17" s="152"/>
      <c r="AC17" s="208"/>
    </row>
    <row r="18" spans="1:29" ht="82.5" hidden="1" customHeight="1" x14ac:dyDescent="0.3">
      <c r="A18" s="541">
        <v>21601</v>
      </c>
      <c r="B18" s="148" t="s">
        <v>129</v>
      </c>
      <c r="C18" s="205">
        <v>0</v>
      </c>
      <c r="D18" s="205">
        <v>0</v>
      </c>
      <c r="E18" s="205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7">
        <f>SUM(F18:Q18)</f>
        <v>0</v>
      </c>
      <c r="S18" s="137">
        <f>F18+G18+H18+I18+J18+K18+L18+M18+N18+O18+P18+Q18</f>
        <v>0</v>
      </c>
      <c r="T18" s="137"/>
      <c r="U18" s="171">
        <v>0</v>
      </c>
      <c r="V18" s="171">
        <v>0</v>
      </c>
      <c r="W18" s="171">
        <v>0</v>
      </c>
      <c r="X18" s="171">
        <v>0</v>
      </c>
      <c r="Y18" s="211">
        <f>X18+W18+V18+U18</f>
        <v>0</v>
      </c>
      <c r="Z18" s="146" t="s">
        <v>150</v>
      </c>
      <c r="AA18" s="146" t="s">
        <v>99</v>
      </c>
    </row>
    <row r="19" spans="1:29" hidden="1" x14ac:dyDescent="0.3">
      <c r="A19" s="547"/>
      <c r="B19" s="181"/>
      <c r="C19" s="212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149"/>
      <c r="V19" s="149"/>
      <c r="W19" s="149"/>
      <c r="X19" s="149"/>
      <c r="Y19" s="149"/>
      <c r="Z19" s="152"/>
      <c r="AA19" s="152"/>
    </row>
    <row r="20" spans="1:29" ht="115.5" customHeight="1" x14ac:dyDescent="0.3">
      <c r="A20" s="545">
        <v>21501</v>
      </c>
      <c r="B20" s="166" t="s">
        <v>199</v>
      </c>
      <c r="C20" s="204">
        <v>114000</v>
      </c>
      <c r="D20" s="205">
        <v>0</v>
      </c>
      <c r="E20" s="206">
        <f>C20+D20</f>
        <v>114000</v>
      </c>
      <c r="F20" s="133">
        <v>0</v>
      </c>
      <c r="G20" s="133">
        <v>0</v>
      </c>
      <c r="H20" s="133">
        <v>0</v>
      </c>
      <c r="I20" s="133">
        <v>19000</v>
      </c>
      <c r="J20" s="133">
        <v>19000</v>
      </c>
      <c r="K20" s="133">
        <v>19000</v>
      </c>
      <c r="L20" s="133">
        <v>19000</v>
      </c>
      <c r="M20" s="133">
        <v>19000</v>
      </c>
      <c r="N20" s="133">
        <v>19000</v>
      </c>
      <c r="O20" s="133">
        <v>0</v>
      </c>
      <c r="P20" s="133">
        <v>0</v>
      </c>
      <c r="Q20" s="133">
        <v>0</v>
      </c>
      <c r="R20" s="137">
        <f>SUM(F20:Q20)</f>
        <v>114000</v>
      </c>
      <c r="S20" s="137">
        <f>F20+G20+H20+I20+J20+K20+L20+M20+N20+O20+P20+Q20</f>
        <v>114000</v>
      </c>
      <c r="T20" s="387">
        <f>SUM(F20:P20)</f>
        <v>114000</v>
      </c>
      <c r="U20" s="171">
        <v>0</v>
      </c>
      <c r="V20" s="171">
        <v>0.5</v>
      </c>
      <c r="W20" s="171">
        <v>0.5</v>
      </c>
      <c r="X20" s="171">
        <v>0</v>
      </c>
      <c r="Y20" s="211">
        <f>X20+W20+V20+U20</f>
        <v>1</v>
      </c>
      <c r="Z20" s="146" t="s">
        <v>150</v>
      </c>
      <c r="AA20" s="146" t="s">
        <v>99</v>
      </c>
      <c r="AC20" s="208"/>
    </row>
    <row r="21" spans="1:29" ht="15.6" customHeight="1" x14ac:dyDescent="0.3">
      <c r="A21" s="546"/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C21" s="208"/>
    </row>
    <row r="22" spans="1:29" ht="115.5" customHeight="1" x14ac:dyDescent="0.3">
      <c r="A22" s="545">
        <v>21601</v>
      </c>
      <c r="B22" s="166" t="s">
        <v>15</v>
      </c>
      <c r="C22" s="204">
        <v>150000</v>
      </c>
      <c r="D22" s="205">
        <v>0</v>
      </c>
      <c r="E22" s="206">
        <f>C22+D22</f>
        <v>150000</v>
      </c>
      <c r="F22" s="133">
        <v>12500</v>
      </c>
      <c r="G22" s="133">
        <v>12500</v>
      </c>
      <c r="H22" s="133">
        <v>12500</v>
      </c>
      <c r="I22" s="133">
        <v>25000</v>
      </c>
      <c r="J22" s="133">
        <v>25000</v>
      </c>
      <c r="K22" s="133">
        <v>25000</v>
      </c>
      <c r="L22" s="133">
        <v>12500</v>
      </c>
      <c r="M22" s="133">
        <v>12500</v>
      </c>
      <c r="N22" s="133">
        <v>12500</v>
      </c>
      <c r="O22" s="133">
        <v>0</v>
      </c>
      <c r="P22" s="133">
        <v>0</v>
      </c>
      <c r="Q22" s="133">
        <v>0</v>
      </c>
      <c r="R22" s="137">
        <f>SUM(F22:Q22)</f>
        <v>150000</v>
      </c>
      <c r="S22" s="137">
        <f>F22+G22+H22+I22+J22+K22+L22+M22+N22+O22+P22+Q22</f>
        <v>150000</v>
      </c>
      <c r="T22" s="387">
        <f>SUM(F22:P22)</f>
        <v>150000</v>
      </c>
      <c r="U22" s="171">
        <v>0.25</v>
      </c>
      <c r="V22" s="171">
        <v>0.5</v>
      </c>
      <c r="W22" s="171">
        <v>0.25</v>
      </c>
      <c r="X22" s="171">
        <v>0</v>
      </c>
      <c r="Y22" s="211">
        <f>X22+W22+V22+U22</f>
        <v>1</v>
      </c>
      <c r="Z22" s="146" t="s">
        <v>150</v>
      </c>
      <c r="AA22" s="146" t="s">
        <v>99</v>
      </c>
      <c r="AC22" s="208"/>
    </row>
    <row r="23" spans="1:29" ht="20.25" customHeight="1" x14ac:dyDescent="0.3">
      <c r="C23" s="214"/>
      <c r="D23" s="215"/>
      <c r="E23" s="215"/>
      <c r="F23" s="215"/>
      <c r="G23" s="218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AA23" s="216"/>
      <c r="AB23" s="217"/>
    </row>
    <row r="24" spans="1:29" ht="141.75" customHeight="1" x14ac:dyDescent="0.3">
      <c r="A24" s="525">
        <v>2100</v>
      </c>
      <c r="B24" s="526" t="s">
        <v>124</v>
      </c>
      <c r="C24" s="526">
        <f>C11+C13+C20+C22</f>
        <v>2141000</v>
      </c>
      <c r="D24" s="526">
        <f>D11+D13+D20+D22</f>
        <v>0</v>
      </c>
      <c r="E24" s="526">
        <f>E11+E13+E20+E22</f>
        <v>2141000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215"/>
      <c r="W24" s="219"/>
      <c r="X24" s="219"/>
      <c r="AA24" s="216"/>
      <c r="AB24" s="217"/>
    </row>
    <row r="25" spans="1:29" ht="47.1" customHeight="1" x14ac:dyDescent="0.3">
      <c r="A25" s="220"/>
      <c r="B25" s="163"/>
      <c r="C25" s="221"/>
      <c r="D25" s="222"/>
      <c r="E25" s="221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W25" s="219"/>
      <c r="X25" s="219"/>
      <c r="AA25" s="223"/>
      <c r="AB25" s="217"/>
    </row>
    <row r="26" spans="1:29" ht="12.75" hidden="1" customHeight="1" x14ac:dyDescent="0.3">
      <c r="A26" s="220"/>
      <c r="B26" s="163"/>
      <c r="C26" s="221"/>
      <c r="D26" s="222"/>
      <c r="E26" s="221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W26" s="219"/>
      <c r="X26" s="219"/>
      <c r="AA26" s="223"/>
      <c r="AB26" s="217"/>
    </row>
    <row r="27" spans="1:29" ht="5.25" hidden="1" customHeight="1" x14ac:dyDescent="0.3"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AA27" s="216"/>
      <c r="AB27" s="217"/>
    </row>
    <row r="28" spans="1:29" hidden="1" x14ac:dyDescent="0.3">
      <c r="AB28" s="217"/>
    </row>
    <row r="29" spans="1:29" ht="62.25" customHeight="1" x14ac:dyDescent="0.3">
      <c r="A29" s="587" t="s">
        <v>4</v>
      </c>
      <c r="B29" s="587" t="s">
        <v>5</v>
      </c>
      <c r="C29" s="588" t="s">
        <v>6</v>
      </c>
      <c r="D29" s="589" t="s">
        <v>7</v>
      </c>
      <c r="E29" s="590" t="s">
        <v>214</v>
      </c>
      <c r="F29" s="590" t="s">
        <v>121</v>
      </c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159"/>
      <c r="S29" s="159"/>
      <c r="T29" s="159"/>
      <c r="U29" s="591" t="s">
        <v>151</v>
      </c>
      <c r="V29" s="591"/>
      <c r="W29" s="591"/>
      <c r="X29" s="591"/>
      <c r="Y29" s="272" t="s">
        <v>100</v>
      </c>
      <c r="Z29" s="591" t="s">
        <v>87</v>
      </c>
      <c r="AA29" s="586" t="s">
        <v>97</v>
      </c>
      <c r="AB29" s="217"/>
    </row>
    <row r="30" spans="1:29" ht="30" customHeight="1" x14ac:dyDescent="0.3">
      <c r="A30" s="587"/>
      <c r="B30" s="587"/>
      <c r="C30" s="588"/>
      <c r="D30" s="589"/>
      <c r="E30" s="590"/>
      <c r="F30" s="293" t="s">
        <v>88</v>
      </c>
      <c r="G30" s="293" t="s">
        <v>89</v>
      </c>
      <c r="H30" s="293" t="s">
        <v>118</v>
      </c>
      <c r="I30" s="293" t="s">
        <v>90</v>
      </c>
      <c r="J30" s="293" t="s">
        <v>119</v>
      </c>
      <c r="K30" s="293" t="s">
        <v>91</v>
      </c>
      <c r="L30" s="293" t="s">
        <v>120</v>
      </c>
      <c r="M30" s="293" t="s">
        <v>92</v>
      </c>
      <c r="N30" s="293" t="s">
        <v>93</v>
      </c>
      <c r="O30" s="293" t="s">
        <v>94</v>
      </c>
      <c r="P30" s="293" t="s">
        <v>95</v>
      </c>
      <c r="Q30" s="293" t="s">
        <v>96</v>
      </c>
      <c r="R30" s="159"/>
      <c r="S30" s="159"/>
      <c r="T30" s="159"/>
      <c r="U30" s="162" t="s">
        <v>83</v>
      </c>
      <c r="V30" s="162" t="s">
        <v>84</v>
      </c>
      <c r="W30" s="162" t="s">
        <v>85</v>
      </c>
      <c r="X30" s="162" t="s">
        <v>86</v>
      </c>
      <c r="Y30" s="162"/>
      <c r="Z30" s="591"/>
      <c r="AA30" s="586"/>
      <c r="AB30" s="217"/>
    </row>
    <row r="31" spans="1:29" ht="134.25" customHeight="1" x14ac:dyDescent="0.3">
      <c r="A31" s="545">
        <v>22104</v>
      </c>
      <c r="B31" s="166" t="s">
        <v>8</v>
      </c>
      <c r="C31" s="204">
        <v>430000</v>
      </c>
      <c r="D31" s="133">
        <v>0</v>
      </c>
      <c r="E31" s="206">
        <f>C31+D31</f>
        <v>430000</v>
      </c>
      <c r="F31" s="530">
        <f>E31*0.25/3</f>
        <v>35833.333333333336</v>
      </c>
      <c r="G31" s="530">
        <v>35833.333333333336</v>
      </c>
      <c r="H31" s="530">
        <v>35833.333333333336</v>
      </c>
      <c r="I31" s="530">
        <v>35833.333333333336</v>
      </c>
      <c r="J31" s="530">
        <v>35833.333333333336</v>
      </c>
      <c r="K31" s="530">
        <v>35833.333333333336</v>
      </c>
      <c r="L31" s="530">
        <v>35833.333333333336</v>
      </c>
      <c r="M31" s="530">
        <v>35833.333333333336</v>
      </c>
      <c r="N31" s="530">
        <v>35833.333333333336</v>
      </c>
      <c r="O31" s="530">
        <v>35833.333333333336</v>
      </c>
      <c r="P31" s="530">
        <v>35833.333333333336</v>
      </c>
      <c r="Q31" s="530">
        <v>35833.333333333336</v>
      </c>
      <c r="R31" s="137">
        <f>SUM(F31:Q31)</f>
        <v>429999.99999999994</v>
      </c>
      <c r="S31" s="137">
        <f>F31+G31+H31+I31+J31+K31+L31+M31+N31+O31+P31+Q31</f>
        <v>429999.99999999994</v>
      </c>
      <c r="T31" s="387">
        <f>SUM(F31:Q31)</f>
        <v>429999.99999999994</v>
      </c>
      <c r="U31" s="179">
        <v>0.25</v>
      </c>
      <c r="V31" s="376">
        <v>0.25</v>
      </c>
      <c r="W31" s="179">
        <v>0.25</v>
      </c>
      <c r="X31" s="179">
        <v>0.25</v>
      </c>
      <c r="Y31" s="211"/>
      <c r="Z31" s="146" t="s">
        <v>150</v>
      </c>
      <c r="AA31" s="146" t="s">
        <v>99</v>
      </c>
      <c r="AB31" s="217"/>
    </row>
    <row r="32" spans="1:29" ht="15.6" customHeight="1" x14ac:dyDescent="0.3">
      <c r="A32" s="515"/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C32" s="208"/>
    </row>
    <row r="33" spans="1:28" ht="134.25" customHeight="1" x14ac:dyDescent="0.3">
      <c r="A33" s="545">
        <v>22201</v>
      </c>
      <c r="B33" s="166" t="s">
        <v>9</v>
      </c>
      <c r="C33" s="204">
        <v>55000</v>
      </c>
      <c r="D33" s="133">
        <v>0</v>
      </c>
      <c r="E33" s="206">
        <f>C33+D33</f>
        <v>55000</v>
      </c>
      <c r="F33" s="530">
        <f>E33/3</f>
        <v>18333.333333333332</v>
      </c>
      <c r="G33" s="530">
        <v>18333.333333333332</v>
      </c>
      <c r="H33" s="530">
        <v>18333.333333333332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7">
        <f>SUM(F33:Q33)</f>
        <v>55000</v>
      </c>
      <c r="S33" s="137">
        <f>F33+G33+H33+I33+J33+K33+L33+M33+N33+O33+P33+Q33</f>
        <v>55000</v>
      </c>
      <c r="T33" s="387">
        <f>SUM(F33:Q33)</f>
        <v>55000</v>
      </c>
      <c r="U33" s="179">
        <v>1</v>
      </c>
      <c r="V33" s="376">
        <v>0</v>
      </c>
      <c r="W33" s="179">
        <v>0</v>
      </c>
      <c r="X33" s="179">
        <v>0</v>
      </c>
      <c r="Y33" s="211"/>
      <c r="Z33" s="146" t="s">
        <v>150</v>
      </c>
      <c r="AA33" s="146" t="s">
        <v>99</v>
      </c>
      <c r="AB33" s="217"/>
    </row>
    <row r="34" spans="1:28" hidden="1" x14ac:dyDescent="0.3">
      <c r="A34" s="154"/>
      <c r="B34" s="224"/>
      <c r="C34" s="225"/>
      <c r="D34" s="226"/>
      <c r="E34" s="226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55"/>
      <c r="V34" s="155"/>
      <c r="W34" s="155"/>
      <c r="X34" s="156"/>
      <c r="Y34" s="157"/>
      <c r="Z34" s="154"/>
      <c r="AA34" s="154"/>
      <c r="AB34" s="217"/>
    </row>
    <row r="35" spans="1:28" ht="102.75" hidden="1" customHeight="1" x14ac:dyDescent="0.3">
      <c r="A35" s="146">
        <v>22201</v>
      </c>
      <c r="B35" s="148" t="s">
        <v>9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7">
        <f>SUM(F35:Q35)</f>
        <v>0</v>
      </c>
      <c r="S35" s="137">
        <f>F35+G35+H35+I35+J35+K35+L35+M35+N35+O35+P35+Q35</f>
        <v>0</v>
      </c>
      <c r="T35" s="137"/>
      <c r="U35" s="179">
        <v>0</v>
      </c>
      <c r="V35" s="179">
        <v>0</v>
      </c>
      <c r="W35" s="179">
        <v>0</v>
      </c>
      <c r="X35" s="179">
        <v>0</v>
      </c>
      <c r="Y35" s="158"/>
      <c r="Z35" s="147" t="s">
        <v>150</v>
      </c>
      <c r="AA35" s="146" t="s">
        <v>99</v>
      </c>
      <c r="AB35" s="217"/>
    </row>
    <row r="36" spans="1:28" hidden="1" x14ac:dyDescent="0.3">
      <c r="A36" s="154"/>
      <c r="B36" s="154"/>
      <c r="C36" s="227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55"/>
      <c r="V36" s="155"/>
      <c r="W36" s="155"/>
      <c r="X36" s="155"/>
      <c r="Y36" s="155"/>
      <c r="Z36" s="154"/>
      <c r="AA36" s="185"/>
      <c r="AB36" s="217"/>
    </row>
    <row r="37" spans="1:28" x14ac:dyDescent="0.3">
      <c r="C37" s="214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AB37" s="217"/>
    </row>
    <row r="38" spans="1:28" ht="143.44999999999999" customHeight="1" x14ac:dyDescent="0.3">
      <c r="A38" s="525">
        <v>2200</v>
      </c>
      <c r="B38" s="526" t="s">
        <v>16</v>
      </c>
      <c r="C38" s="526">
        <f>C31+C33</f>
        <v>485000</v>
      </c>
      <c r="D38" s="526">
        <f>D31+D33</f>
        <v>0</v>
      </c>
      <c r="E38" s="526">
        <f>E31+E33</f>
        <v>485000</v>
      </c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215"/>
      <c r="W38" s="219"/>
      <c r="X38" s="219"/>
      <c r="AA38" s="216"/>
      <c r="AB38" s="217"/>
    </row>
    <row r="39" spans="1:28" ht="30" customHeight="1" x14ac:dyDescent="0.3">
      <c r="A39" s="220"/>
      <c r="B39" s="163"/>
      <c r="C39" s="221"/>
      <c r="D39" s="222"/>
      <c r="E39" s="221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215"/>
      <c r="W39" s="219"/>
      <c r="X39" s="219"/>
      <c r="AA39" s="216"/>
      <c r="AB39" s="217"/>
    </row>
    <row r="40" spans="1:28" hidden="1" x14ac:dyDescent="0.3">
      <c r="AB40" s="217"/>
    </row>
    <row r="41" spans="1:28" hidden="1" x14ac:dyDescent="0.3">
      <c r="AB41" s="217"/>
    </row>
    <row r="42" spans="1:28" hidden="1" x14ac:dyDescent="0.3">
      <c r="AB42" s="217"/>
    </row>
    <row r="43" spans="1:28" hidden="1" x14ac:dyDescent="0.3">
      <c r="AB43" s="217"/>
    </row>
    <row r="44" spans="1:28" hidden="1" x14ac:dyDescent="0.3">
      <c r="AB44" s="217"/>
    </row>
    <row r="45" spans="1:28" x14ac:dyDescent="0.3">
      <c r="AB45" s="217"/>
    </row>
    <row r="46" spans="1:28" ht="84" customHeight="1" x14ac:dyDescent="0.3">
      <c r="A46" s="587" t="s">
        <v>4</v>
      </c>
      <c r="B46" s="587" t="s">
        <v>5</v>
      </c>
      <c r="C46" s="588" t="s">
        <v>6</v>
      </c>
      <c r="D46" s="589" t="s">
        <v>7</v>
      </c>
      <c r="E46" s="563" t="s">
        <v>214</v>
      </c>
      <c r="F46" s="590" t="s">
        <v>121</v>
      </c>
      <c r="G46" s="590"/>
      <c r="H46" s="590"/>
      <c r="I46" s="590"/>
      <c r="J46" s="590"/>
      <c r="K46" s="590"/>
      <c r="L46" s="590"/>
      <c r="M46" s="590"/>
      <c r="N46" s="590"/>
      <c r="O46" s="590"/>
      <c r="P46" s="590"/>
      <c r="Q46" s="590"/>
      <c r="R46" s="159"/>
      <c r="S46" s="159"/>
      <c r="T46" s="159"/>
      <c r="U46" s="591" t="s">
        <v>151</v>
      </c>
      <c r="V46" s="591"/>
      <c r="W46" s="591"/>
      <c r="X46" s="591"/>
      <c r="Y46" s="272" t="s">
        <v>100</v>
      </c>
      <c r="Z46" s="591" t="s">
        <v>87</v>
      </c>
      <c r="AA46" s="586" t="s">
        <v>97</v>
      </c>
      <c r="AB46" s="217"/>
    </row>
    <row r="47" spans="1:28" ht="42.75" customHeight="1" x14ac:dyDescent="0.3">
      <c r="A47" s="587"/>
      <c r="B47" s="587"/>
      <c r="C47" s="588"/>
      <c r="D47" s="589"/>
      <c r="E47" s="564"/>
      <c r="F47" s="293" t="s">
        <v>88</v>
      </c>
      <c r="G47" s="293" t="s">
        <v>89</v>
      </c>
      <c r="H47" s="293" t="s">
        <v>118</v>
      </c>
      <c r="I47" s="293" t="s">
        <v>90</v>
      </c>
      <c r="J47" s="293" t="s">
        <v>119</v>
      </c>
      <c r="K47" s="293" t="s">
        <v>91</v>
      </c>
      <c r="L47" s="293" t="s">
        <v>120</v>
      </c>
      <c r="M47" s="293" t="s">
        <v>92</v>
      </c>
      <c r="N47" s="293" t="s">
        <v>93</v>
      </c>
      <c r="O47" s="293" t="s">
        <v>94</v>
      </c>
      <c r="P47" s="293" t="s">
        <v>95</v>
      </c>
      <c r="Q47" s="293" t="s">
        <v>96</v>
      </c>
      <c r="R47" s="159"/>
      <c r="S47" s="159"/>
      <c r="T47" s="159"/>
      <c r="U47" s="162" t="s">
        <v>83</v>
      </c>
      <c r="V47" s="162" t="s">
        <v>84</v>
      </c>
      <c r="W47" s="162" t="s">
        <v>85</v>
      </c>
      <c r="X47" s="162" t="s">
        <v>86</v>
      </c>
      <c r="Y47" s="162"/>
      <c r="Z47" s="586"/>
      <c r="AA47" s="586"/>
      <c r="AB47" s="217"/>
    </row>
    <row r="48" spans="1:28" ht="123.75" customHeight="1" x14ac:dyDescent="0.3">
      <c r="A48" s="545">
        <v>23901</v>
      </c>
      <c r="B48" s="148" t="s">
        <v>22</v>
      </c>
      <c r="C48" s="146">
        <v>0</v>
      </c>
      <c r="D48" s="133">
        <v>3562068</v>
      </c>
      <c r="E48" s="228">
        <f>SUM(C48+D48)</f>
        <v>3562068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1187356</v>
      </c>
      <c r="M48" s="133">
        <v>1187356</v>
      </c>
      <c r="N48" s="133">
        <v>1187356</v>
      </c>
      <c r="O48" s="133">
        <v>0</v>
      </c>
      <c r="P48" s="133">
        <v>0</v>
      </c>
      <c r="Q48" s="133">
        <v>0</v>
      </c>
      <c r="R48" s="137">
        <f>SUM(F48:Q48)</f>
        <v>3562068</v>
      </c>
      <c r="S48" s="137">
        <f>F48+G48+H48+I48+J48+K48+L48+M48+N48+O48+P48+Q48</f>
        <v>3562068</v>
      </c>
      <c r="T48" s="137"/>
      <c r="U48" s="171">
        <v>0</v>
      </c>
      <c r="V48" s="171">
        <v>0</v>
      </c>
      <c r="W48" s="171">
        <v>1</v>
      </c>
      <c r="X48" s="171">
        <v>0</v>
      </c>
      <c r="Y48" s="211"/>
      <c r="Z48" s="146" t="s">
        <v>171</v>
      </c>
      <c r="AA48" s="146" t="s">
        <v>99</v>
      </c>
      <c r="AB48" s="217"/>
    </row>
    <row r="49" spans="1:28" hidden="1" x14ac:dyDescent="0.3">
      <c r="A49" s="229"/>
      <c r="B49" s="230"/>
      <c r="C49" s="231"/>
      <c r="D49" s="232"/>
      <c r="E49" s="232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4"/>
      <c r="V49" s="234"/>
      <c r="W49" s="234"/>
      <c r="X49" s="235"/>
      <c r="Y49" s="236"/>
      <c r="Z49" s="229"/>
      <c r="AA49" s="229"/>
      <c r="AB49" s="217"/>
    </row>
    <row r="50" spans="1:28" x14ac:dyDescent="0.3">
      <c r="C50" s="214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AB50" s="217"/>
    </row>
    <row r="51" spans="1:28" ht="146.25" customHeight="1" x14ac:dyDescent="0.3">
      <c r="A51" s="525">
        <v>2300</v>
      </c>
      <c r="B51" s="526" t="s">
        <v>21</v>
      </c>
      <c r="C51" s="526">
        <f>SUM(C48)</f>
        <v>0</v>
      </c>
      <c r="D51" s="526">
        <f t="shared" ref="D51:E51" si="0">SUM(D48)</f>
        <v>3562068</v>
      </c>
      <c r="E51" s="526">
        <f t="shared" si="0"/>
        <v>3562068</v>
      </c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215"/>
      <c r="W51" s="219"/>
      <c r="X51" s="219"/>
      <c r="AA51" s="216"/>
      <c r="AB51" s="217"/>
    </row>
    <row r="52" spans="1:28" x14ac:dyDescent="0.3">
      <c r="AB52" s="217"/>
    </row>
    <row r="53" spans="1:28" hidden="1" x14ac:dyDescent="0.3">
      <c r="AB53" s="217"/>
    </row>
    <row r="54" spans="1:28" hidden="1" x14ac:dyDescent="0.3">
      <c r="AB54" s="217"/>
    </row>
    <row r="55" spans="1:28" x14ac:dyDescent="0.3">
      <c r="AB55" s="217"/>
    </row>
    <row r="56" spans="1:28" ht="75.75" customHeight="1" x14ac:dyDescent="0.3">
      <c r="A56" s="587" t="s">
        <v>4</v>
      </c>
      <c r="B56" s="587" t="s">
        <v>5</v>
      </c>
      <c r="C56" s="588" t="s">
        <v>6</v>
      </c>
      <c r="D56" s="589" t="s">
        <v>7</v>
      </c>
      <c r="E56" s="590" t="s">
        <v>214</v>
      </c>
      <c r="F56" s="577" t="s">
        <v>121</v>
      </c>
      <c r="G56" s="578"/>
      <c r="H56" s="578"/>
      <c r="I56" s="578"/>
      <c r="J56" s="578"/>
      <c r="K56" s="578"/>
      <c r="L56" s="578"/>
      <c r="M56" s="578"/>
      <c r="N56" s="578"/>
      <c r="O56" s="578"/>
      <c r="P56" s="578"/>
      <c r="Q56" s="579"/>
      <c r="R56" s="161"/>
      <c r="S56" s="161"/>
      <c r="T56" s="161"/>
      <c r="U56" s="591" t="s">
        <v>151</v>
      </c>
      <c r="V56" s="591"/>
      <c r="W56" s="591"/>
      <c r="X56" s="591"/>
      <c r="Y56" s="272" t="s">
        <v>100</v>
      </c>
      <c r="Z56" s="591" t="s">
        <v>87</v>
      </c>
      <c r="AA56" s="586" t="s">
        <v>97</v>
      </c>
      <c r="AB56" s="217"/>
    </row>
    <row r="57" spans="1:28" ht="38.25" customHeight="1" x14ac:dyDescent="0.3">
      <c r="A57" s="587"/>
      <c r="B57" s="587"/>
      <c r="C57" s="588"/>
      <c r="D57" s="589"/>
      <c r="E57" s="590"/>
      <c r="F57" s="293" t="s">
        <v>88</v>
      </c>
      <c r="G57" s="293" t="s">
        <v>89</v>
      </c>
      <c r="H57" s="293" t="s">
        <v>118</v>
      </c>
      <c r="I57" s="293" t="s">
        <v>90</v>
      </c>
      <c r="J57" s="293" t="s">
        <v>119</v>
      </c>
      <c r="K57" s="293" t="s">
        <v>91</v>
      </c>
      <c r="L57" s="293" t="s">
        <v>120</v>
      </c>
      <c r="M57" s="293" t="s">
        <v>92</v>
      </c>
      <c r="N57" s="293" t="s">
        <v>93</v>
      </c>
      <c r="O57" s="293" t="s">
        <v>94</v>
      </c>
      <c r="P57" s="293" t="s">
        <v>95</v>
      </c>
      <c r="Q57" s="293" t="s">
        <v>96</v>
      </c>
      <c r="R57" s="160"/>
      <c r="S57" s="160"/>
      <c r="T57" s="160"/>
      <c r="U57" s="162" t="s">
        <v>83</v>
      </c>
      <c r="V57" s="162" t="s">
        <v>84</v>
      </c>
      <c r="W57" s="162" t="s">
        <v>85</v>
      </c>
      <c r="X57" s="162" t="s">
        <v>86</v>
      </c>
      <c r="Y57" s="162"/>
      <c r="Z57" s="591"/>
      <c r="AA57" s="586"/>
      <c r="AB57" s="217"/>
    </row>
    <row r="58" spans="1:28" ht="69.75" hidden="1" customHeight="1" x14ac:dyDescent="0.3">
      <c r="A58" s="146">
        <v>24101</v>
      </c>
      <c r="B58" s="166" t="s">
        <v>101</v>
      </c>
      <c r="C58" s="134">
        <v>0</v>
      </c>
      <c r="D58" s="133">
        <v>0</v>
      </c>
      <c r="E58" s="237">
        <f>C58+D58</f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3">
        <v>0</v>
      </c>
      <c r="O58" s="133">
        <v>0</v>
      </c>
      <c r="P58" s="133">
        <v>0</v>
      </c>
      <c r="Q58" s="133">
        <v>0</v>
      </c>
      <c r="R58" s="137">
        <f>SUM(F58:Q58)</f>
        <v>0</v>
      </c>
      <c r="S58" s="137">
        <f t="shared" ref="S58:S79" si="1">F58+G58+H58+I58+J58+K58+L58+M58+N58+O58+P58+Q58</f>
        <v>0</v>
      </c>
      <c r="T58" s="137"/>
      <c r="U58" s="171">
        <v>0</v>
      </c>
      <c r="V58" s="171">
        <v>0</v>
      </c>
      <c r="W58" s="171">
        <v>0</v>
      </c>
      <c r="X58" s="171">
        <v>0</v>
      </c>
      <c r="Y58" s="167"/>
      <c r="Z58" s="146" t="s">
        <v>150</v>
      </c>
      <c r="AA58" s="146" t="s">
        <v>99</v>
      </c>
      <c r="AB58" s="217"/>
    </row>
    <row r="59" spans="1:28" hidden="1" x14ac:dyDescent="0.3">
      <c r="A59" s="238"/>
      <c r="B59" s="238"/>
      <c r="C59" s="238"/>
      <c r="D59" s="239"/>
      <c r="E59" s="240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137">
        <f t="shared" si="1"/>
        <v>0</v>
      </c>
      <c r="T59" s="137"/>
      <c r="U59" s="238"/>
      <c r="V59" s="238"/>
      <c r="W59" s="238"/>
      <c r="X59" s="238"/>
      <c r="Y59" s="238"/>
      <c r="Z59" s="238"/>
      <c r="AA59" s="241"/>
      <c r="AB59" s="217"/>
    </row>
    <row r="60" spans="1:28" ht="72" hidden="1" customHeight="1" x14ac:dyDescent="0.3">
      <c r="A60" s="146">
        <v>24201</v>
      </c>
      <c r="B60" s="166" t="s">
        <v>130</v>
      </c>
      <c r="C60" s="134">
        <v>0</v>
      </c>
      <c r="D60" s="133">
        <v>0</v>
      </c>
      <c r="E60" s="237">
        <f>C60+D60</f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133">
        <v>0</v>
      </c>
      <c r="O60" s="133">
        <v>0</v>
      </c>
      <c r="P60" s="133">
        <v>0</v>
      </c>
      <c r="Q60" s="133">
        <v>0</v>
      </c>
      <c r="R60" s="137">
        <f>SUM(F60:Q60)</f>
        <v>0</v>
      </c>
      <c r="S60" s="137">
        <f t="shared" si="1"/>
        <v>0</v>
      </c>
      <c r="T60" s="137"/>
      <c r="U60" s="171">
        <v>0</v>
      </c>
      <c r="V60" s="171">
        <v>0</v>
      </c>
      <c r="W60" s="171">
        <v>0</v>
      </c>
      <c r="X60" s="171">
        <v>0</v>
      </c>
      <c r="Y60" s="167"/>
      <c r="Z60" s="146" t="s">
        <v>150</v>
      </c>
      <c r="AA60" s="146" t="s">
        <v>99</v>
      </c>
      <c r="AB60" s="217"/>
    </row>
    <row r="61" spans="1:28" hidden="1" x14ac:dyDescent="0.3">
      <c r="A61" s="238"/>
      <c r="B61" s="238"/>
      <c r="C61" s="238"/>
      <c r="D61" s="239"/>
      <c r="E61" s="240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137">
        <f t="shared" si="1"/>
        <v>0</v>
      </c>
      <c r="T61" s="137"/>
      <c r="U61" s="238"/>
      <c r="V61" s="238"/>
      <c r="W61" s="238"/>
      <c r="X61" s="238"/>
      <c r="Y61" s="238"/>
      <c r="Z61" s="238"/>
      <c r="AA61" s="241"/>
      <c r="AB61" s="217"/>
    </row>
    <row r="62" spans="1:28" ht="67.5" hidden="1" customHeight="1" x14ac:dyDescent="0.3">
      <c r="A62" s="146">
        <v>24301</v>
      </c>
      <c r="B62" s="166" t="s">
        <v>131</v>
      </c>
      <c r="C62" s="134">
        <v>0</v>
      </c>
      <c r="D62" s="133">
        <v>0</v>
      </c>
      <c r="E62" s="237">
        <f>C62+D62</f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7">
        <f>SUM(F62:Q62)</f>
        <v>0</v>
      </c>
      <c r="S62" s="137">
        <f t="shared" si="1"/>
        <v>0</v>
      </c>
      <c r="T62" s="137"/>
      <c r="U62" s="171">
        <v>0</v>
      </c>
      <c r="V62" s="171">
        <v>0</v>
      </c>
      <c r="W62" s="171">
        <v>0</v>
      </c>
      <c r="X62" s="171">
        <v>0</v>
      </c>
      <c r="Y62" s="167"/>
      <c r="Z62" s="146" t="s">
        <v>150</v>
      </c>
      <c r="AA62" s="146" t="s">
        <v>99</v>
      </c>
      <c r="AB62" s="217"/>
    </row>
    <row r="63" spans="1:28" hidden="1" x14ac:dyDescent="0.3">
      <c r="A63" s="238"/>
      <c r="B63" s="238"/>
      <c r="C63" s="238"/>
      <c r="D63" s="239"/>
      <c r="E63" s="240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137">
        <f t="shared" si="1"/>
        <v>0</v>
      </c>
      <c r="T63" s="137"/>
      <c r="U63" s="238"/>
      <c r="V63" s="238"/>
      <c r="W63" s="238"/>
      <c r="X63" s="238"/>
      <c r="Y63" s="238"/>
      <c r="Z63" s="238"/>
      <c r="AA63" s="241"/>
      <c r="AB63" s="217"/>
    </row>
    <row r="64" spans="1:28" ht="67.5" hidden="1" customHeight="1" x14ac:dyDescent="0.3">
      <c r="A64" s="146">
        <v>24401</v>
      </c>
      <c r="B64" s="166" t="s">
        <v>132</v>
      </c>
      <c r="C64" s="134">
        <v>0</v>
      </c>
      <c r="D64" s="133">
        <v>0</v>
      </c>
      <c r="E64" s="237">
        <f>C64+D64</f>
        <v>0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7">
        <f>SUM(F64:Q64)</f>
        <v>0</v>
      </c>
      <c r="S64" s="137">
        <f>F64+G64+H64+I64+J64+K64+L64+M64+N64+O64+P64+Q64</f>
        <v>0</v>
      </c>
      <c r="T64" s="137"/>
      <c r="U64" s="171">
        <v>0</v>
      </c>
      <c r="V64" s="171">
        <v>0</v>
      </c>
      <c r="W64" s="171">
        <v>0</v>
      </c>
      <c r="X64" s="171">
        <v>0</v>
      </c>
      <c r="Y64" s="167"/>
      <c r="Z64" s="146" t="s">
        <v>150</v>
      </c>
      <c r="AA64" s="146" t="s">
        <v>99</v>
      </c>
      <c r="AB64" s="217"/>
    </row>
    <row r="65" spans="1:28" hidden="1" x14ac:dyDescent="0.3">
      <c r="A65" s="238"/>
      <c r="B65" s="238"/>
      <c r="C65" s="238"/>
      <c r="D65" s="239"/>
      <c r="E65" s="240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137">
        <f t="shared" si="1"/>
        <v>0</v>
      </c>
      <c r="T65" s="137"/>
      <c r="U65" s="238"/>
      <c r="V65" s="238"/>
      <c r="W65" s="238"/>
      <c r="X65" s="238"/>
      <c r="Y65" s="238"/>
      <c r="Z65" s="238"/>
      <c r="AA65" s="241"/>
      <c r="AB65" s="217"/>
    </row>
    <row r="66" spans="1:28" ht="69.75" hidden="1" customHeight="1" x14ac:dyDescent="0.3">
      <c r="A66" s="146">
        <v>24501</v>
      </c>
      <c r="B66" s="166" t="s">
        <v>133</v>
      </c>
      <c r="C66" s="134">
        <v>0</v>
      </c>
      <c r="D66" s="133">
        <v>0</v>
      </c>
      <c r="E66" s="237">
        <f>C66+D66</f>
        <v>0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33">
        <v>0</v>
      </c>
      <c r="P66" s="133">
        <v>0</v>
      </c>
      <c r="Q66" s="133">
        <v>0</v>
      </c>
      <c r="R66" s="137">
        <f>SUM(F66:Q66)</f>
        <v>0</v>
      </c>
      <c r="S66" s="137">
        <f t="shared" si="1"/>
        <v>0</v>
      </c>
      <c r="T66" s="137"/>
      <c r="U66" s="171">
        <v>0</v>
      </c>
      <c r="V66" s="171">
        <v>0</v>
      </c>
      <c r="W66" s="171">
        <v>0</v>
      </c>
      <c r="X66" s="171">
        <v>0</v>
      </c>
      <c r="Y66" s="167"/>
      <c r="Z66" s="146" t="s">
        <v>150</v>
      </c>
      <c r="AA66" s="146" t="s">
        <v>99</v>
      </c>
      <c r="AB66" s="217"/>
    </row>
    <row r="67" spans="1:28" hidden="1" x14ac:dyDescent="0.3">
      <c r="A67" s="238"/>
      <c r="B67" s="238"/>
      <c r="C67" s="238"/>
      <c r="D67" s="239"/>
      <c r="E67" s="240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137">
        <f t="shared" si="1"/>
        <v>0</v>
      </c>
      <c r="T67" s="137"/>
      <c r="U67" s="238"/>
      <c r="V67" s="238"/>
      <c r="W67" s="238"/>
      <c r="X67" s="238"/>
      <c r="Y67" s="238"/>
      <c r="Z67" s="238"/>
      <c r="AA67" s="241"/>
      <c r="AB67" s="217"/>
    </row>
    <row r="68" spans="1:28" s="499" customFormat="1" ht="73.5" customHeight="1" x14ac:dyDescent="0.3">
      <c r="A68" s="545">
        <v>24101</v>
      </c>
      <c r="B68" s="166" t="s">
        <v>101</v>
      </c>
      <c r="C68" s="134">
        <v>150000</v>
      </c>
      <c r="D68" s="133">
        <v>0</v>
      </c>
      <c r="E68" s="500">
        <f>C68+D68</f>
        <v>150000</v>
      </c>
      <c r="F68" s="483">
        <v>50000</v>
      </c>
      <c r="G68" s="483">
        <v>50000</v>
      </c>
      <c r="H68" s="483">
        <v>50000</v>
      </c>
      <c r="I68" s="483">
        <v>0</v>
      </c>
      <c r="J68" s="483">
        <v>0</v>
      </c>
      <c r="K68" s="483">
        <v>0</v>
      </c>
      <c r="L68" s="483">
        <v>0</v>
      </c>
      <c r="M68" s="483">
        <v>0</v>
      </c>
      <c r="N68" s="483">
        <v>0</v>
      </c>
      <c r="O68" s="483">
        <v>0</v>
      </c>
      <c r="P68" s="483">
        <v>0</v>
      </c>
      <c r="Q68" s="483">
        <v>0</v>
      </c>
      <c r="R68" s="483"/>
      <c r="S68" s="138"/>
      <c r="T68" s="138"/>
      <c r="U68" s="171">
        <v>1</v>
      </c>
      <c r="V68" s="171">
        <v>0</v>
      </c>
      <c r="W68" s="171">
        <v>0</v>
      </c>
      <c r="X68" s="171">
        <v>0</v>
      </c>
      <c r="Y68" s="147"/>
      <c r="Z68" s="146" t="s">
        <v>150</v>
      </c>
      <c r="AA68" s="146" t="s">
        <v>99</v>
      </c>
      <c r="AB68" s="501"/>
    </row>
    <row r="69" spans="1:28" s="499" customFormat="1" ht="73.5" customHeight="1" x14ac:dyDescent="0.3">
      <c r="A69" s="545">
        <v>24201</v>
      </c>
      <c r="B69" s="166" t="s">
        <v>130</v>
      </c>
      <c r="C69" s="134">
        <v>100000</v>
      </c>
      <c r="D69" s="133">
        <v>0</v>
      </c>
      <c r="E69" s="500">
        <f>C69+D69</f>
        <v>100000</v>
      </c>
      <c r="F69" s="483">
        <v>33333.33</v>
      </c>
      <c r="G69" s="483">
        <v>33333.333333333336</v>
      </c>
      <c r="H69" s="483">
        <v>33333.333333333336</v>
      </c>
      <c r="I69" s="483">
        <v>0</v>
      </c>
      <c r="J69" s="483">
        <v>0</v>
      </c>
      <c r="K69" s="483">
        <v>0</v>
      </c>
      <c r="L69" s="483">
        <v>0</v>
      </c>
      <c r="M69" s="483">
        <v>0</v>
      </c>
      <c r="N69" s="483">
        <v>0</v>
      </c>
      <c r="O69" s="483">
        <v>0</v>
      </c>
      <c r="P69" s="483">
        <v>0</v>
      </c>
      <c r="Q69" s="483">
        <v>0</v>
      </c>
      <c r="R69" s="483"/>
      <c r="S69" s="138"/>
      <c r="T69" s="138"/>
      <c r="U69" s="171">
        <v>1</v>
      </c>
      <c r="V69" s="171">
        <v>0</v>
      </c>
      <c r="W69" s="171">
        <v>0</v>
      </c>
      <c r="X69" s="171">
        <v>0</v>
      </c>
      <c r="Y69" s="147"/>
      <c r="Z69" s="146" t="s">
        <v>150</v>
      </c>
      <c r="AA69" s="146" t="s">
        <v>99</v>
      </c>
      <c r="AB69" s="501"/>
    </row>
    <row r="70" spans="1:28" s="499" customFormat="1" ht="83.45" customHeight="1" x14ac:dyDescent="0.3">
      <c r="A70" s="545">
        <v>24301</v>
      </c>
      <c r="B70" s="166" t="s">
        <v>200</v>
      </c>
      <c r="C70" s="134">
        <v>100000</v>
      </c>
      <c r="D70" s="133">
        <v>0</v>
      </c>
      <c r="E70" s="500">
        <f t="shared" ref="E70:E75" si="2">C70+D70</f>
        <v>100000</v>
      </c>
      <c r="F70" s="483">
        <v>0</v>
      </c>
      <c r="G70" s="483">
        <v>0</v>
      </c>
      <c r="H70" s="483">
        <v>0</v>
      </c>
      <c r="I70" s="483">
        <v>33333.333333333336</v>
      </c>
      <c r="J70" s="483">
        <v>33333.333333333336</v>
      </c>
      <c r="K70" s="483">
        <v>33333.333333333336</v>
      </c>
      <c r="L70" s="483">
        <v>0</v>
      </c>
      <c r="M70" s="483">
        <v>0</v>
      </c>
      <c r="N70" s="483">
        <v>0</v>
      </c>
      <c r="O70" s="483">
        <v>0</v>
      </c>
      <c r="P70" s="483">
        <v>0</v>
      </c>
      <c r="Q70" s="483">
        <v>0</v>
      </c>
      <c r="R70" s="483"/>
      <c r="S70" s="138"/>
      <c r="T70" s="138"/>
      <c r="U70" s="171">
        <v>0</v>
      </c>
      <c r="V70" s="171">
        <v>1</v>
      </c>
      <c r="W70" s="171">
        <v>0</v>
      </c>
      <c r="X70" s="171">
        <v>0</v>
      </c>
      <c r="Y70" s="147"/>
      <c r="Z70" s="146" t="s">
        <v>150</v>
      </c>
      <c r="AA70" s="146" t="s">
        <v>99</v>
      </c>
      <c r="AB70" s="501"/>
    </row>
    <row r="71" spans="1:28" s="499" customFormat="1" ht="73.5" customHeight="1" x14ac:dyDescent="0.3">
      <c r="A71" s="545">
        <v>24401</v>
      </c>
      <c r="B71" s="166" t="s">
        <v>132</v>
      </c>
      <c r="C71" s="134">
        <v>200000</v>
      </c>
      <c r="D71" s="133">
        <v>0</v>
      </c>
      <c r="E71" s="500">
        <f t="shared" si="2"/>
        <v>200000</v>
      </c>
      <c r="F71" s="483">
        <v>0</v>
      </c>
      <c r="G71" s="483">
        <v>0</v>
      </c>
      <c r="H71" s="483">
        <v>0</v>
      </c>
      <c r="I71" s="529">
        <f>E71*0.55/3</f>
        <v>36666.666666666672</v>
      </c>
      <c r="J71" s="529">
        <v>36666.666666666672</v>
      </c>
      <c r="K71" s="529">
        <v>36666.666666666672</v>
      </c>
      <c r="L71" s="483">
        <f>E71*0.45/3</f>
        <v>30000</v>
      </c>
      <c r="M71" s="483">
        <v>30000</v>
      </c>
      <c r="N71" s="483">
        <v>30000</v>
      </c>
      <c r="O71" s="483">
        <v>0</v>
      </c>
      <c r="P71" s="483">
        <v>0</v>
      </c>
      <c r="Q71" s="483">
        <v>0</v>
      </c>
      <c r="R71" s="483"/>
      <c r="S71" s="138"/>
      <c r="T71" s="138"/>
      <c r="U71" s="171">
        <v>0</v>
      </c>
      <c r="V71" s="171">
        <v>0.55000000000000004</v>
      </c>
      <c r="W71" s="171">
        <v>0.45</v>
      </c>
      <c r="X71" s="171">
        <v>0</v>
      </c>
      <c r="Y71" s="147"/>
      <c r="Z71" s="146" t="s">
        <v>150</v>
      </c>
      <c r="AA71" s="146" t="s">
        <v>99</v>
      </c>
      <c r="AB71" s="501"/>
    </row>
    <row r="72" spans="1:28" ht="80.25" customHeight="1" x14ac:dyDescent="0.3">
      <c r="A72" s="545">
        <v>24601</v>
      </c>
      <c r="B72" s="166" t="s">
        <v>134</v>
      </c>
      <c r="C72" s="134">
        <v>450000</v>
      </c>
      <c r="D72" s="133">
        <v>0</v>
      </c>
      <c r="E72" s="500">
        <f t="shared" si="2"/>
        <v>450000</v>
      </c>
      <c r="F72" s="133">
        <v>0</v>
      </c>
      <c r="G72" s="133">
        <v>0</v>
      </c>
      <c r="H72" s="133">
        <v>0</v>
      </c>
      <c r="I72" s="133">
        <v>82500</v>
      </c>
      <c r="J72" s="133">
        <v>82500</v>
      </c>
      <c r="K72" s="133">
        <v>82500</v>
      </c>
      <c r="L72" s="133">
        <v>67500</v>
      </c>
      <c r="M72" s="133">
        <v>67500</v>
      </c>
      <c r="N72" s="133">
        <v>67500</v>
      </c>
      <c r="O72" s="133">
        <v>0</v>
      </c>
      <c r="P72" s="133">
        <v>0</v>
      </c>
      <c r="Q72" s="133">
        <v>0</v>
      </c>
      <c r="R72" s="137">
        <f>SUM(F72:Q72)</f>
        <v>450000</v>
      </c>
      <c r="S72" s="137">
        <f t="shared" si="1"/>
        <v>450000</v>
      </c>
      <c r="T72" s="137"/>
      <c r="U72" s="171">
        <v>0</v>
      </c>
      <c r="V72" s="171">
        <v>0.55000000000000004</v>
      </c>
      <c r="W72" s="171">
        <v>0.45</v>
      </c>
      <c r="X72" s="171">
        <v>0</v>
      </c>
      <c r="Y72" s="167"/>
      <c r="Z72" s="146" t="s">
        <v>150</v>
      </c>
      <c r="AA72" s="146" t="s">
        <v>99</v>
      </c>
      <c r="AB72" s="217"/>
    </row>
    <row r="73" spans="1:28" ht="80.25" customHeight="1" x14ac:dyDescent="0.3">
      <c r="A73" s="545">
        <v>24701</v>
      </c>
      <c r="B73" s="166" t="s">
        <v>201</v>
      </c>
      <c r="C73" s="134">
        <v>500000</v>
      </c>
      <c r="D73" s="133">
        <v>0</v>
      </c>
      <c r="E73" s="500">
        <f t="shared" si="2"/>
        <v>500000</v>
      </c>
      <c r="F73" s="483">
        <v>0</v>
      </c>
      <c r="G73" s="483">
        <v>0</v>
      </c>
      <c r="H73" s="483">
        <v>0</v>
      </c>
      <c r="I73" s="529">
        <f>E73*0.55/3</f>
        <v>91666.666666666672</v>
      </c>
      <c r="J73" s="529">
        <v>91666.666666666672</v>
      </c>
      <c r="K73" s="529">
        <v>91666.666666666672</v>
      </c>
      <c r="L73" s="483">
        <f>E73*0.45/3</f>
        <v>75000</v>
      </c>
      <c r="M73" s="483">
        <v>75000</v>
      </c>
      <c r="N73" s="483">
        <v>75000</v>
      </c>
      <c r="O73" s="483">
        <v>0</v>
      </c>
      <c r="P73" s="483">
        <v>0</v>
      </c>
      <c r="Q73" s="483">
        <v>0</v>
      </c>
      <c r="R73" s="137"/>
      <c r="S73" s="137"/>
      <c r="T73" s="137"/>
      <c r="U73" s="171">
        <v>0</v>
      </c>
      <c r="V73" s="171">
        <v>0.55000000000000004</v>
      </c>
      <c r="W73" s="171">
        <v>0.45</v>
      </c>
      <c r="X73" s="171">
        <v>0</v>
      </c>
      <c r="Y73" s="167"/>
      <c r="Z73" s="146" t="s">
        <v>150</v>
      </c>
      <c r="AA73" s="146" t="s">
        <v>99</v>
      </c>
      <c r="AB73" s="217"/>
    </row>
    <row r="74" spans="1:28" ht="80.25" customHeight="1" x14ac:dyDescent="0.3">
      <c r="A74" s="545">
        <v>24801</v>
      </c>
      <c r="B74" s="166" t="s">
        <v>135</v>
      </c>
      <c r="C74" s="134">
        <v>350000</v>
      </c>
      <c r="D74" s="133">
        <v>0</v>
      </c>
      <c r="E74" s="500">
        <f t="shared" si="2"/>
        <v>350000</v>
      </c>
      <c r="F74" s="529">
        <f>E74/3</f>
        <v>116666.66666666667</v>
      </c>
      <c r="G74" s="529">
        <v>116666.66666666667</v>
      </c>
      <c r="H74" s="529">
        <v>116666.66666666667</v>
      </c>
      <c r="I74" s="483">
        <v>0</v>
      </c>
      <c r="J74" s="483">
        <v>0</v>
      </c>
      <c r="K74" s="483">
        <v>0</v>
      </c>
      <c r="L74" s="483">
        <v>0</v>
      </c>
      <c r="M74" s="483">
        <v>0</v>
      </c>
      <c r="N74" s="483">
        <v>0</v>
      </c>
      <c r="O74" s="483">
        <v>0</v>
      </c>
      <c r="P74" s="483">
        <v>0</v>
      </c>
      <c r="Q74" s="483">
        <v>0</v>
      </c>
      <c r="R74" s="137"/>
      <c r="S74" s="137"/>
      <c r="T74" s="137"/>
      <c r="U74" s="171">
        <v>1</v>
      </c>
      <c r="V74" s="171">
        <v>0</v>
      </c>
      <c r="W74" s="171">
        <v>0</v>
      </c>
      <c r="X74" s="171">
        <v>0</v>
      </c>
      <c r="Y74" s="167"/>
      <c r="Z74" s="146" t="s">
        <v>150</v>
      </c>
      <c r="AA74" s="146" t="s">
        <v>99</v>
      </c>
      <c r="AB74" s="217"/>
    </row>
    <row r="75" spans="1:28" ht="80.25" customHeight="1" x14ac:dyDescent="0.3">
      <c r="A75" s="545">
        <v>24901</v>
      </c>
      <c r="B75" s="166" t="s">
        <v>202</v>
      </c>
      <c r="C75" s="134">
        <v>500000</v>
      </c>
      <c r="D75" s="133">
        <v>0</v>
      </c>
      <c r="E75" s="500">
        <f t="shared" si="2"/>
        <v>500000</v>
      </c>
      <c r="F75" s="133">
        <v>0</v>
      </c>
      <c r="G75" s="133">
        <v>0</v>
      </c>
      <c r="H75" s="133">
        <v>0</v>
      </c>
      <c r="I75" s="530">
        <f>E75*0.55/3</f>
        <v>91666.666666666672</v>
      </c>
      <c r="J75" s="530">
        <v>91666.666666666672</v>
      </c>
      <c r="K75" s="530">
        <v>91666.666666666672</v>
      </c>
      <c r="L75" s="133">
        <v>75000</v>
      </c>
      <c r="M75" s="133">
        <v>75000</v>
      </c>
      <c r="N75" s="133">
        <v>75000</v>
      </c>
      <c r="O75" s="133">
        <v>0</v>
      </c>
      <c r="P75" s="133">
        <v>0</v>
      </c>
      <c r="Q75" s="133">
        <v>0</v>
      </c>
      <c r="R75" s="137"/>
      <c r="S75" s="137"/>
      <c r="T75" s="137"/>
      <c r="U75" s="171">
        <v>0</v>
      </c>
      <c r="V75" s="171">
        <v>0.55000000000000004</v>
      </c>
      <c r="W75" s="171">
        <v>0.45</v>
      </c>
      <c r="X75" s="171">
        <v>0</v>
      </c>
      <c r="Y75" s="167"/>
      <c r="Z75" s="146" t="s">
        <v>150</v>
      </c>
      <c r="AA75" s="146" t="s">
        <v>99</v>
      </c>
      <c r="AB75" s="217"/>
    </row>
    <row r="76" spans="1:28" hidden="1" x14ac:dyDescent="0.3">
      <c r="A76" s="238"/>
      <c r="B76" s="238"/>
      <c r="C76" s="238"/>
      <c r="D76" s="239"/>
      <c r="E76" s="240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137">
        <f t="shared" si="1"/>
        <v>0</v>
      </c>
      <c r="T76" s="137"/>
      <c r="U76" s="238"/>
      <c r="V76" s="238"/>
      <c r="W76" s="238"/>
      <c r="X76" s="238"/>
      <c r="Y76" s="238"/>
      <c r="Z76" s="238"/>
      <c r="AA76" s="241"/>
      <c r="AB76" s="217"/>
    </row>
    <row r="77" spans="1:28" ht="75" hidden="1" customHeight="1" x14ac:dyDescent="0.3">
      <c r="A77" s="146">
        <v>24801</v>
      </c>
      <c r="B77" s="166" t="s">
        <v>135</v>
      </c>
      <c r="C77" s="134">
        <v>0</v>
      </c>
      <c r="D77" s="133">
        <v>0</v>
      </c>
      <c r="E77" s="237">
        <f>C77+D77</f>
        <v>0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133">
        <v>0</v>
      </c>
      <c r="Q77" s="133">
        <v>0</v>
      </c>
      <c r="R77" s="137">
        <f>SUM(F77:Q77)</f>
        <v>0</v>
      </c>
      <c r="S77" s="137">
        <f>F77+G77+H77+I77+J77+K77+L77+M77+N77+O77+P77+Q77</f>
        <v>0</v>
      </c>
      <c r="T77" s="137"/>
      <c r="U77" s="171">
        <v>0</v>
      </c>
      <c r="V77" s="171">
        <v>0</v>
      </c>
      <c r="W77" s="171">
        <v>0</v>
      </c>
      <c r="X77" s="171">
        <v>0</v>
      </c>
      <c r="Y77" s="167"/>
      <c r="Z77" s="146" t="s">
        <v>150</v>
      </c>
      <c r="AA77" s="146" t="s">
        <v>99</v>
      </c>
      <c r="AB77" s="217"/>
    </row>
    <row r="78" spans="1:28" hidden="1" x14ac:dyDescent="0.3">
      <c r="A78" s="238"/>
      <c r="B78" s="238"/>
      <c r="C78" s="238"/>
      <c r="D78" s="239"/>
      <c r="E78" s="240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137">
        <f t="shared" si="1"/>
        <v>0</v>
      </c>
      <c r="T78" s="137"/>
      <c r="U78" s="238"/>
      <c r="V78" s="238"/>
      <c r="W78" s="238"/>
      <c r="X78" s="238"/>
      <c r="Y78" s="238"/>
      <c r="Z78" s="238"/>
      <c r="AA78" s="241"/>
      <c r="AB78" s="217"/>
    </row>
    <row r="79" spans="1:28" ht="124.5" hidden="1" customHeight="1" x14ac:dyDescent="0.3">
      <c r="A79" s="146">
        <v>24901</v>
      </c>
      <c r="B79" s="166" t="s">
        <v>136</v>
      </c>
      <c r="C79" s="134">
        <v>0</v>
      </c>
      <c r="D79" s="133">
        <v>0</v>
      </c>
      <c r="E79" s="237">
        <f>C79+D79</f>
        <v>0</v>
      </c>
      <c r="F79" s="133">
        <v>0</v>
      </c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0</v>
      </c>
      <c r="M79" s="133">
        <v>0</v>
      </c>
      <c r="N79" s="133">
        <v>0</v>
      </c>
      <c r="O79" s="133">
        <v>0</v>
      </c>
      <c r="P79" s="133">
        <v>0</v>
      </c>
      <c r="Q79" s="133">
        <v>0</v>
      </c>
      <c r="R79" s="137">
        <f>SUM(F79:Q79)</f>
        <v>0</v>
      </c>
      <c r="S79" s="137">
        <f t="shared" si="1"/>
        <v>0</v>
      </c>
      <c r="T79" s="137"/>
      <c r="U79" s="171">
        <v>0</v>
      </c>
      <c r="V79" s="171">
        <v>0</v>
      </c>
      <c r="W79" s="171">
        <v>0</v>
      </c>
      <c r="X79" s="171">
        <v>0</v>
      </c>
      <c r="Y79" s="167"/>
      <c r="Z79" s="146" t="s">
        <v>150</v>
      </c>
      <c r="AA79" s="146" t="s">
        <v>99</v>
      </c>
      <c r="AB79" s="217"/>
    </row>
    <row r="80" spans="1:28" hidden="1" x14ac:dyDescent="0.3">
      <c r="A80" s="238"/>
      <c r="B80" s="238"/>
      <c r="C80" s="239"/>
      <c r="D80" s="239"/>
      <c r="E80" s="242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8"/>
      <c r="V80" s="238"/>
      <c r="W80" s="238"/>
      <c r="X80" s="238"/>
      <c r="Y80" s="238"/>
      <c r="Z80" s="238"/>
      <c r="AA80" s="241"/>
      <c r="AB80" s="217"/>
    </row>
    <row r="81" spans="1:28" x14ac:dyDescent="0.3">
      <c r="C81" s="215"/>
      <c r="D81" s="215"/>
      <c r="E81" s="243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AA81" s="244"/>
      <c r="AB81" s="217"/>
    </row>
    <row r="82" spans="1:28" ht="141" customHeight="1" x14ac:dyDescent="0.3">
      <c r="A82" s="525">
        <v>2400</v>
      </c>
      <c r="B82" s="526" t="s">
        <v>102</v>
      </c>
      <c r="C82" s="526">
        <f>SUM(C75+C74+C73+C72+C71+C70+C68+C69)</f>
        <v>2350000</v>
      </c>
      <c r="D82" s="526">
        <f>SUM(D75+D74+D73+D72+D71+D70+D69)</f>
        <v>0</v>
      </c>
      <c r="E82" s="526">
        <f>SUM(E75+E74+E73+E72+E71+E70+E68+E69)</f>
        <v>2350000</v>
      </c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X82" s="245"/>
      <c r="AA82" s="216"/>
      <c r="AB82" s="217"/>
    </row>
    <row r="83" spans="1:28" ht="48" customHeight="1" x14ac:dyDescent="0.3">
      <c r="A83" s="220"/>
      <c r="B83" s="163"/>
      <c r="C83" s="175"/>
      <c r="D83" s="175"/>
      <c r="E83" s="246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X83" s="245"/>
      <c r="AA83" s="216"/>
      <c r="AB83" s="217"/>
    </row>
    <row r="84" spans="1:28" ht="33" customHeight="1" x14ac:dyDescent="0.3">
      <c r="A84" s="220"/>
      <c r="B84" s="163"/>
      <c r="C84" s="175"/>
      <c r="D84" s="175"/>
      <c r="E84" s="246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X84" s="245"/>
      <c r="AA84" s="216"/>
      <c r="AB84" s="217"/>
    </row>
    <row r="85" spans="1:28" x14ac:dyDescent="0.3">
      <c r="C85" s="214"/>
      <c r="D85" s="215"/>
      <c r="E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AA85" s="216"/>
      <c r="AB85" s="217"/>
    </row>
    <row r="86" spans="1:28" x14ac:dyDescent="0.3">
      <c r="A86" s="220"/>
      <c r="B86" s="163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Y86" s="219"/>
      <c r="AA86" s="216"/>
      <c r="AB86" s="217"/>
    </row>
    <row r="87" spans="1:28" ht="41.25" customHeight="1" x14ac:dyDescent="0.3">
      <c r="A87" s="571" t="s">
        <v>4</v>
      </c>
      <c r="B87" s="571" t="s">
        <v>5</v>
      </c>
      <c r="C87" s="573" t="s">
        <v>6</v>
      </c>
      <c r="D87" s="575" t="s">
        <v>7</v>
      </c>
      <c r="E87" s="563" t="s">
        <v>214</v>
      </c>
      <c r="F87" s="583" t="s">
        <v>123</v>
      </c>
      <c r="G87" s="584"/>
      <c r="H87" s="584"/>
      <c r="I87" s="584"/>
      <c r="J87" s="584"/>
      <c r="K87" s="584"/>
      <c r="L87" s="584"/>
      <c r="M87" s="584"/>
      <c r="N87" s="584"/>
      <c r="O87" s="584"/>
      <c r="P87" s="584"/>
      <c r="Q87" s="585"/>
      <c r="R87" s="247"/>
      <c r="S87" s="247"/>
      <c r="T87" s="247"/>
      <c r="U87" s="580" t="s">
        <v>151</v>
      </c>
      <c r="V87" s="581"/>
      <c r="W87" s="581"/>
      <c r="X87" s="582"/>
      <c r="Y87" s="219"/>
      <c r="Z87" s="567" t="s">
        <v>87</v>
      </c>
      <c r="AA87" s="569" t="s">
        <v>97</v>
      </c>
      <c r="AB87" s="217"/>
    </row>
    <row r="88" spans="1:28" ht="62.25" customHeight="1" x14ac:dyDescent="0.3">
      <c r="A88" s="572"/>
      <c r="B88" s="572"/>
      <c r="C88" s="574"/>
      <c r="D88" s="576"/>
      <c r="E88" s="564"/>
      <c r="F88" s="293" t="s">
        <v>88</v>
      </c>
      <c r="G88" s="293" t="s">
        <v>89</v>
      </c>
      <c r="H88" s="293" t="s">
        <v>118</v>
      </c>
      <c r="I88" s="293" t="s">
        <v>90</v>
      </c>
      <c r="J88" s="293" t="s">
        <v>119</v>
      </c>
      <c r="K88" s="293" t="s">
        <v>91</v>
      </c>
      <c r="L88" s="293" t="s">
        <v>120</v>
      </c>
      <c r="M88" s="293" t="s">
        <v>92</v>
      </c>
      <c r="N88" s="293" t="s">
        <v>93</v>
      </c>
      <c r="O88" s="293" t="s">
        <v>94</v>
      </c>
      <c r="P88" s="293" t="s">
        <v>95</v>
      </c>
      <c r="Q88" s="293" t="s">
        <v>96</v>
      </c>
      <c r="R88" s="159"/>
      <c r="S88" s="159"/>
      <c r="T88" s="159"/>
      <c r="U88" s="162" t="s">
        <v>83</v>
      </c>
      <c r="V88" s="162" t="s">
        <v>84</v>
      </c>
      <c r="W88" s="162" t="s">
        <v>85</v>
      </c>
      <c r="X88" s="162" t="s">
        <v>86</v>
      </c>
      <c r="Z88" s="570"/>
      <c r="AA88" s="570"/>
      <c r="AB88" s="217"/>
    </row>
    <row r="89" spans="1:28" ht="126.75" customHeight="1" x14ac:dyDescent="0.3">
      <c r="A89" s="545">
        <v>25301</v>
      </c>
      <c r="B89" s="166" t="s">
        <v>103</v>
      </c>
      <c r="C89" s="248">
        <v>0</v>
      </c>
      <c r="D89" s="483">
        <v>39459712</v>
      </c>
      <c r="E89" s="249">
        <f>C89+D89</f>
        <v>39459712</v>
      </c>
      <c r="F89" s="529">
        <f>E89*0.25/3</f>
        <v>3288309.3333333335</v>
      </c>
      <c r="G89" s="529">
        <v>3288309.3333333335</v>
      </c>
      <c r="H89" s="529">
        <v>3288309.3333333335</v>
      </c>
      <c r="I89" s="529">
        <v>3288309.3333333335</v>
      </c>
      <c r="J89" s="529">
        <v>3288309.3333333335</v>
      </c>
      <c r="K89" s="529">
        <v>3288309.3333333335</v>
      </c>
      <c r="L89" s="529">
        <v>3288309.3333333335</v>
      </c>
      <c r="M89" s="529">
        <v>3288309.3333333335</v>
      </c>
      <c r="N89" s="529">
        <v>3288309.3333333335</v>
      </c>
      <c r="O89" s="529">
        <v>3288309.3333333335</v>
      </c>
      <c r="P89" s="529">
        <v>3288309.3333333335</v>
      </c>
      <c r="Q89" s="529">
        <v>3288309.3333333335</v>
      </c>
      <c r="R89" s="137">
        <f>SUM(F89:Q89)</f>
        <v>39459712</v>
      </c>
      <c r="S89" s="377">
        <f t="shared" ref="S89:S95" si="3">F89+G89+H89+I89+J89+K89+L89+M89+N89+O89+P89+Q89</f>
        <v>39459712</v>
      </c>
      <c r="T89" s="377">
        <f>SUM(F89:Q89)</f>
        <v>39459712</v>
      </c>
      <c r="U89" s="179">
        <v>0.25</v>
      </c>
      <c r="V89" s="179">
        <v>0.25</v>
      </c>
      <c r="W89" s="179">
        <v>0.25</v>
      </c>
      <c r="X89" s="179">
        <v>0.25</v>
      </c>
      <c r="Y89" s="245"/>
      <c r="Z89" s="148" t="s">
        <v>188</v>
      </c>
      <c r="AA89" s="146" t="s">
        <v>99</v>
      </c>
      <c r="AB89" s="217"/>
    </row>
    <row r="90" spans="1:28" x14ac:dyDescent="0.3">
      <c r="A90" s="548"/>
      <c r="B90" s="516"/>
      <c r="C90" s="517"/>
      <c r="D90" s="518"/>
      <c r="E90" s="519"/>
      <c r="F90" s="520"/>
      <c r="G90" s="520"/>
      <c r="H90" s="520"/>
      <c r="I90" s="520"/>
      <c r="J90" s="520"/>
      <c r="K90" s="520"/>
      <c r="L90" s="520"/>
      <c r="M90" s="520"/>
      <c r="N90" s="521"/>
      <c r="O90" s="521"/>
      <c r="P90" s="521"/>
      <c r="Q90" s="521"/>
      <c r="R90" s="521"/>
      <c r="S90" s="522"/>
      <c r="T90" s="522"/>
      <c r="U90" s="523"/>
      <c r="V90" s="523"/>
      <c r="W90" s="523"/>
      <c r="X90" s="523"/>
      <c r="Y90" s="524"/>
      <c r="Z90" s="515"/>
      <c r="AA90" s="515"/>
      <c r="AB90" s="217"/>
    </row>
    <row r="91" spans="1:28" ht="134.25" customHeight="1" x14ac:dyDescent="0.3">
      <c r="A91" s="549">
        <v>25401</v>
      </c>
      <c r="B91" s="250" t="s">
        <v>104</v>
      </c>
      <c r="C91" s="248">
        <v>0</v>
      </c>
      <c r="D91" s="483">
        <v>97902128</v>
      </c>
      <c r="E91" s="251">
        <f>C91+D91</f>
        <v>97902128</v>
      </c>
      <c r="F91" s="529">
        <f>E91*0.25/3</f>
        <v>8158510.666666667</v>
      </c>
      <c r="G91" s="529">
        <v>8158510.666666667</v>
      </c>
      <c r="H91" s="529">
        <v>8158510.666666667</v>
      </c>
      <c r="I91" s="529">
        <v>8158510.666666667</v>
      </c>
      <c r="J91" s="529">
        <v>8158510.666666667</v>
      </c>
      <c r="K91" s="529">
        <v>8158510.666666667</v>
      </c>
      <c r="L91" s="529">
        <v>8158510.666666667</v>
      </c>
      <c r="M91" s="529">
        <v>8158510.666666667</v>
      </c>
      <c r="N91" s="529">
        <v>8158510.666666667</v>
      </c>
      <c r="O91" s="529">
        <v>8158510.666666667</v>
      </c>
      <c r="P91" s="529">
        <v>8158510.666666667</v>
      </c>
      <c r="Q91" s="529">
        <v>8158510.666666667</v>
      </c>
      <c r="R91" s="137">
        <f>SUM(F91:Q91)</f>
        <v>97902128.000000015</v>
      </c>
      <c r="S91" s="377">
        <f t="shared" si="3"/>
        <v>97902128.000000015</v>
      </c>
      <c r="T91" s="387">
        <f>SUM(F91:Q91)</f>
        <v>97902128.000000015</v>
      </c>
      <c r="U91" s="171">
        <v>0.25</v>
      </c>
      <c r="V91" s="171">
        <v>0.25</v>
      </c>
      <c r="W91" s="171">
        <v>0.25</v>
      </c>
      <c r="X91" s="171">
        <v>0.25</v>
      </c>
      <c r="Z91" s="148" t="s">
        <v>188</v>
      </c>
      <c r="AA91" s="146" t="s">
        <v>99</v>
      </c>
      <c r="AB91" s="217"/>
    </row>
    <row r="92" spans="1:28" x14ac:dyDescent="0.3">
      <c r="A92" s="548"/>
      <c r="B92" s="516"/>
      <c r="C92" s="517"/>
      <c r="D92" s="518"/>
      <c r="E92" s="519"/>
      <c r="F92" s="520"/>
      <c r="G92" s="520"/>
      <c r="H92" s="520"/>
      <c r="I92" s="520"/>
      <c r="J92" s="520"/>
      <c r="K92" s="520"/>
      <c r="L92" s="520"/>
      <c r="M92" s="520"/>
      <c r="N92" s="521"/>
      <c r="O92" s="521"/>
      <c r="P92" s="521"/>
      <c r="Q92" s="521"/>
      <c r="R92" s="521"/>
      <c r="S92" s="522"/>
      <c r="T92" s="522"/>
      <c r="U92" s="523"/>
      <c r="V92" s="523"/>
      <c r="W92" s="523"/>
      <c r="X92" s="523"/>
      <c r="Y92" s="524"/>
      <c r="Z92" s="515"/>
      <c r="AA92" s="515"/>
      <c r="AB92" s="217"/>
    </row>
    <row r="93" spans="1:28" ht="102" customHeight="1" x14ac:dyDescent="0.3">
      <c r="A93" s="549">
        <v>25501</v>
      </c>
      <c r="B93" s="169" t="s">
        <v>10</v>
      </c>
      <c r="C93" s="248">
        <v>0</v>
      </c>
      <c r="D93" s="483">
        <v>1435294</v>
      </c>
      <c r="E93" s="251">
        <f>C93+D93</f>
        <v>1435294</v>
      </c>
      <c r="F93" s="529">
        <f>E93*0.25/3</f>
        <v>119607.83333333333</v>
      </c>
      <c r="G93" s="529">
        <v>119607.83333333333</v>
      </c>
      <c r="H93" s="529">
        <v>119607.83333333333</v>
      </c>
      <c r="I93" s="529">
        <v>119607.83333333333</v>
      </c>
      <c r="J93" s="529">
        <v>119607.83333333333</v>
      </c>
      <c r="K93" s="529">
        <v>119607.83333333333</v>
      </c>
      <c r="L93" s="529">
        <v>119607.83333333333</v>
      </c>
      <c r="M93" s="529">
        <v>119607.83333333333</v>
      </c>
      <c r="N93" s="529">
        <v>119607.83333333333</v>
      </c>
      <c r="O93" s="529">
        <v>119607.83333333333</v>
      </c>
      <c r="P93" s="529">
        <v>119607.83333333333</v>
      </c>
      <c r="Q93" s="529">
        <v>119607.83333333333</v>
      </c>
      <c r="R93" s="138">
        <f>SUM(F93:Q93)</f>
        <v>1435293.9999999998</v>
      </c>
      <c r="S93" s="138">
        <f t="shared" si="3"/>
        <v>1435293.9999999998</v>
      </c>
      <c r="T93" s="387">
        <f>SUM(F93:Q93)</f>
        <v>1435293.9999999998</v>
      </c>
      <c r="U93" s="171">
        <v>0.25</v>
      </c>
      <c r="V93" s="171">
        <v>0.25</v>
      </c>
      <c r="W93" s="171">
        <v>0.25</v>
      </c>
      <c r="X93" s="171">
        <v>0.25</v>
      </c>
      <c r="Z93" s="148" t="s">
        <v>192</v>
      </c>
      <c r="AA93" s="146" t="s">
        <v>99</v>
      </c>
      <c r="AB93" s="217"/>
    </row>
    <row r="94" spans="1:28" x14ac:dyDescent="0.3">
      <c r="A94" s="548"/>
      <c r="B94" s="516"/>
      <c r="C94" s="517"/>
      <c r="D94" s="518"/>
      <c r="E94" s="519"/>
      <c r="F94" s="520"/>
      <c r="G94" s="520"/>
      <c r="H94" s="520"/>
      <c r="I94" s="520"/>
      <c r="J94" s="520"/>
      <c r="K94" s="520"/>
      <c r="L94" s="520"/>
      <c r="M94" s="520"/>
      <c r="N94" s="521"/>
      <c r="O94" s="521"/>
      <c r="P94" s="521"/>
      <c r="Q94" s="521"/>
      <c r="R94" s="521"/>
      <c r="S94" s="522"/>
      <c r="T94" s="522"/>
      <c r="U94" s="523"/>
      <c r="V94" s="523"/>
      <c r="W94" s="523"/>
      <c r="X94" s="523"/>
      <c r="Y94" s="524"/>
      <c r="Z94" s="515"/>
      <c r="AA94" s="515"/>
      <c r="AB94" s="217"/>
    </row>
    <row r="95" spans="1:28" ht="132" customHeight="1" x14ac:dyDescent="0.3">
      <c r="A95" s="545">
        <v>25901</v>
      </c>
      <c r="B95" s="166" t="s">
        <v>24</v>
      </c>
      <c r="C95" s="248">
        <v>0</v>
      </c>
      <c r="D95" s="133">
        <v>40152400</v>
      </c>
      <c r="E95" s="251">
        <f>C95+D95</f>
        <v>40152400</v>
      </c>
      <c r="F95" s="529">
        <f>E95*0.25/3</f>
        <v>3346033.3333333335</v>
      </c>
      <c r="G95" s="529">
        <v>3346033.3333333335</v>
      </c>
      <c r="H95" s="529">
        <v>3346033.3333333335</v>
      </c>
      <c r="I95" s="529">
        <v>3346033.3333333335</v>
      </c>
      <c r="J95" s="529">
        <v>3346033.3333333335</v>
      </c>
      <c r="K95" s="529">
        <v>3346033.3333333335</v>
      </c>
      <c r="L95" s="529">
        <v>3346033.3333333335</v>
      </c>
      <c r="M95" s="529">
        <v>3346033.3333333335</v>
      </c>
      <c r="N95" s="529">
        <v>3346033.3333333335</v>
      </c>
      <c r="O95" s="529">
        <v>3346033.3333333335</v>
      </c>
      <c r="P95" s="529">
        <v>3346033.3333333335</v>
      </c>
      <c r="Q95" s="529">
        <v>3346033.3333333335</v>
      </c>
      <c r="R95" s="137">
        <f>SUM(F95:Q95)</f>
        <v>40152400</v>
      </c>
      <c r="S95" s="137">
        <f t="shared" si="3"/>
        <v>40152400</v>
      </c>
      <c r="T95" s="387">
        <f>SUM(F95:Q95)</f>
        <v>40152400</v>
      </c>
      <c r="U95" s="171">
        <v>0.25</v>
      </c>
      <c r="V95" s="171">
        <v>0.25</v>
      </c>
      <c r="W95" s="171">
        <v>0.25</v>
      </c>
      <c r="X95" s="171">
        <v>0.25</v>
      </c>
      <c r="Z95" s="148" t="s">
        <v>213</v>
      </c>
      <c r="AA95" s="146" t="s">
        <v>99</v>
      </c>
      <c r="AB95" s="217"/>
    </row>
    <row r="96" spans="1:28" x14ac:dyDescent="0.3">
      <c r="A96" s="516"/>
      <c r="B96" s="516"/>
      <c r="C96" s="517"/>
      <c r="D96" s="518"/>
      <c r="E96" s="519"/>
      <c r="F96" s="520"/>
      <c r="G96" s="520"/>
      <c r="H96" s="520"/>
      <c r="I96" s="520"/>
      <c r="J96" s="520"/>
      <c r="K96" s="520"/>
      <c r="L96" s="520"/>
      <c r="M96" s="520"/>
      <c r="N96" s="521"/>
      <c r="O96" s="521"/>
      <c r="P96" s="521"/>
      <c r="Q96" s="521"/>
      <c r="R96" s="521"/>
      <c r="S96" s="522"/>
      <c r="T96" s="522"/>
      <c r="U96" s="523"/>
      <c r="V96" s="523"/>
      <c r="W96" s="523"/>
      <c r="X96" s="523"/>
      <c r="Y96" s="524"/>
      <c r="Z96" s="515"/>
      <c r="AA96" s="515"/>
      <c r="AB96" s="217"/>
    </row>
    <row r="97" spans="1:28" x14ac:dyDescent="0.3">
      <c r="C97" s="214"/>
      <c r="D97" s="215"/>
      <c r="E97" s="243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AA97" s="216"/>
      <c r="AB97" s="217"/>
    </row>
    <row r="98" spans="1:28" ht="125.25" customHeight="1" x14ac:dyDescent="0.3">
      <c r="A98" s="525">
        <v>2500</v>
      </c>
      <c r="B98" s="513" t="s">
        <v>19</v>
      </c>
      <c r="C98" s="264">
        <f>C89+C91+C93+C95</f>
        <v>0</v>
      </c>
      <c r="D98" s="264">
        <f>D89+D91+D93+D95</f>
        <v>178949534</v>
      </c>
      <c r="E98" s="265">
        <f>+E89+E91+E93+E95</f>
        <v>178949534</v>
      </c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AA98" s="216"/>
      <c r="AB98" s="217"/>
    </row>
    <row r="99" spans="1:28" ht="40.5" customHeight="1" x14ac:dyDescent="0.3">
      <c r="A99" s="220"/>
      <c r="B99" s="163"/>
      <c r="C99" s="175"/>
      <c r="D99" s="175"/>
      <c r="E99" s="246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AA99" s="216"/>
      <c r="AB99" s="217"/>
    </row>
    <row r="100" spans="1:28" ht="41.25" customHeight="1" x14ac:dyDescent="0.3"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AA100" s="223"/>
      <c r="AB100" s="217"/>
    </row>
    <row r="101" spans="1:28" ht="86.25" customHeight="1" x14ac:dyDescent="0.3">
      <c r="A101" s="571" t="s">
        <v>4</v>
      </c>
      <c r="B101" s="571" t="s">
        <v>5</v>
      </c>
      <c r="C101" s="573" t="s">
        <v>6</v>
      </c>
      <c r="D101" s="575" t="s">
        <v>7</v>
      </c>
      <c r="E101" s="563" t="s">
        <v>214</v>
      </c>
      <c r="F101" s="577" t="s">
        <v>123</v>
      </c>
      <c r="G101" s="578"/>
      <c r="H101" s="578"/>
      <c r="I101" s="578"/>
      <c r="J101" s="578"/>
      <c r="K101" s="578"/>
      <c r="L101" s="578"/>
      <c r="M101" s="578"/>
      <c r="N101" s="578"/>
      <c r="O101" s="578"/>
      <c r="P101" s="578"/>
      <c r="Q101" s="579"/>
      <c r="R101" s="161"/>
      <c r="S101" s="161"/>
      <c r="T101" s="161"/>
      <c r="U101" s="580" t="s">
        <v>151</v>
      </c>
      <c r="V101" s="581"/>
      <c r="W101" s="581"/>
      <c r="X101" s="582"/>
      <c r="Y101" s="165" t="s">
        <v>100</v>
      </c>
      <c r="Z101" s="567" t="s">
        <v>87</v>
      </c>
      <c r="AA101" s="569" t="s">
        <v>97</v>
      </c>
      <c r="AB101" s="217"/>
    </row>
    <row r="102" spans="1:28" ht="59.25" customHeight="1" x14ac:dyDescent="0.3">
      <c r="A102" s="572"/>
      <c r="B102" s="572"/>
      <c r="C102" s="574"/>
      <c r="D102" s="576"/>
      <c r="E102" s="564"/>
      <c r="F102" s="293" t="s">
        <v>88</v>
      </c>
      <c r="G102" s="293" t="s">
        <v>89</v>
      </c>
      <c r="H102" s="293" t="s">
        <v>118</v>
      </c>
      <c r="I102" s="293" t="s">
        <v>90</v>
      </c>
      <c r="J102" s="293" t="s">
        <v>119</v>
      </c>
      <c r="K102" s="293" t="s">
        <v>91</v>
      </c>
      <c r="L102" s="293" t="s">
        <v>120</v>
      </c>
      <c r="M102" s="293" t="s">
        <v>92</v>
      </c>
      <c r="N102" s="293" t="s">
        <v>93</v>
      </c>
      <c r="O102" s="293" t="s">
        <v>94</v>
      </c>
      <c r="P102" s="293" t="s">
        <v>95</v>
      </c>
      <c r="Q102" s="293" t="s">
        <v>96</v>
      </c>
      <c r="R102" s="159"/>
      <c r="S102" s="159"/>
      <c r="T102" s="159"/>
      <c r="U102" s="162" t="s">
        <v>83</v>
      </c>
      <c r="V102" s="162" t="s">
        <v>84</v>
      </c>
      <c r="W102" s="162" t="s">
        <v>85</v>
      </c>
      <c r="X102" s="162" t="s">
        <v>86</v>
      </c>
      <c r="Y102" s="164"/>
      <c r="Z102" s="568"/>
      <c r="AA102" s="570"/>
      <c r="AB102" s="217"/>
    </row>
    <row r="103" spans="1:28" ht="191.25" customHeight="1" x14ac:dyDescent="0.3">
      <c r="A103" s="549">
        <v>26103</v>
      </c>
      <c r="B103" s="250" t="s">
        <v>137</v>
      </c>
      <c r="C103" s="252">
        <v>405000</v>
      </c>
      <c r="D103" s="135">
        <v>0</v>
      </c>
      <c r="E103" s="253">
        <f>C103+D103</f>
        <v>405000</v>
      </c>
      <c r="F103" s="378">
        <v>36450</v>
      </c>
      <c r="G103" s="378">
        <v>36450</v>
      </c>
      <c r="H103" s="378">
        <v>36450</v>
      </c>
      <c r="I103" s="378">
        <v>36450</v>
      </c>
      <c r="J103" s="378">
        <v>36450</v>
      </c>
      <c r="K103" s="378">
        <v>36450</v>
      </c>
      <c r="L103" s="378">
        <v>36450</v>
      </c>
      <c r="M103" s="378">
        <v>36450</v>
      </c>
      <c r="N103" s="378">
        <v>36450</v>
      </c>
      <c r="O103" s="378">
        <v>25650</v>
      </c>
      <c r="P103" s="378">
        <v>25650</v>
      </c>
      <c r="Q103" s="378">
        <v>25650</v>
      </c>
      <c r="R103" s="137">
        <f>SUM(F103:Q103)</f>
        <v>405000</v>
      </c>
      <c r="S103" s="137">
        <f>F103+G103+H103+I103+J103+K103+L103+M103+N103+O103+P103+Q103</f>
        <v>405000</v>
      </c>
      <c r="T103" s="387">
        <f>SUM(F103:Q103)</f>
        <v>405000</v>
      </c>
      <c r="U103" s="255">
        <v>0.27</v>
      </c>
      <c r="V103" s="255">
        <v>0.27</v>
      </c>
      <c r="W103" s="255">
        <v>0.27</v>
      </c>
      <c r="X103" s="255">
        <v>0.19</v>
      </c>
      <c r="Y103" s="164"/>
      <c r="Z103" s="148" t="s">
        <v>192</v>
      </c>
      <c r="AA103" s="146" t="s">
        <v>99</v>
      </c>
      <c r="AB103" s="217"/>
    </row>
    <row r="104" spans="1:28" ht="26.25" customHeight="1" x14ac:dyDescent="0.3">
      <c r="A104" s="516"/>
      <c r="B104" s="516"/>
      <c r="C104" s="517"/>
      <c r="D104" s="518"/>
      <c r="E104" s="519"/>
      <c r="F104" s="520"/>
      <c r="G104" s="520"/>
      <c r="H104" s="520"/>
      <c r="I104" s="520"/>
      <c r="J104" s="520"/>
      <c r="K104" s="520"/>
      <c r="L104" s="520"/>
      <c r="M104" s="520"/>
      <c r="N104" s="521"/>
      <c r="O104" s="521"/>
      <c r="P104" s="521"/>
      <c r="Q104" s="521"/>
      <c r="R104" s="521"/>
      <c r="S104" s="522"/>
      <c r="T104" s="522"/>
      <c r="U104" s="523"/>
      <c r="V104" s="523"/>
      <c r="W104" s="523"/>
      <c r="X104" s="523"/>
      <c r="Y104" s="524"/>
      <c r="Z104" s="515"/>
      <c r="AA104" s="515"/>
      <c r="AB104" s="217"/>
    </row>
    <row r="105" spans="1:28" ht="165.75" customHeight="1" x14ac:dyDescent="0.3">
      <c r="A105" s="549">
        <v>26105</v>
      </c>
      <c r="B105" s="250" t="s">
        <v>164</v>
      </c>
      <c r="C105" s="252">
        <v>50000</v>
      </c>
      <c r="D105" s="135">
        <v>0</v>
      </c>
      <c r="E105" s="256">
        <f>C105+D105</f>
        <v>50000</v>
      </c>
      <c r="F105" s="254">
        <v>8000</v>
      </c>
      <c r="G105" s="254">
        <v>8000</v>
      </c>
      <c r="H105" s="254">
        <v>8000</v>
      </c>
      <c r="I105" s="254">
        <v>8666.6666666666661</v>
      </c>
      <c r="J105" s="254">
        <v>8666.6666666666661</v>
      </c>
      <c r="K105" s="254">
        <v>8666.6666666666661</v>
      </c>
      <c r="L105" s="254">
        <v>0</v>
      </c>
      <c r="M105" s="254">
        <v>0</v>
      </c>
      <c r="N105" s="254">
        <v>0</v>
      </c>
      <c r="O105" s="254">
        <v>0</v>
      </c>
      <c r="P105" s="254">
        <v>0</v>
      </c>
      <c r="Q105" s="254">
        <v>0</v>
      </c>
      <c r="R105" s="137"/>
      <c r="S105" s="137">
        <f>F105+G105+H105+I105+J105+K105+L105+M105+N105+O105+P105+Q105</f>
        <v>49999.999999999993</v>
      </c>
      <c r="T105" s="387">
        <f>SUM(F105:Q105)</f>
        <v>49999.999999999993</v>
      </c>
      <c r="U105" s="255">
        <v>0.48</v>
      </c>
      <c r="V105" s="255">
        <v>0.52</v>
      </c>
      <c r="W105" s="255">
        <v>0</v>
      </c>
      <c r="X105" s="255">
        <v>0</v>
      </c>
      <c r="Y105" s="164"/>
      <c r="Z105" s="146" t="s">
        <v>150</v>
      </c>
      <c r="AA105" s="146" t="s">
        <v>99</v>
      </c>
      <c r="AB105" s="217"/>
    </row>
    <row r="106" spans="1:28" ht="27.75" customHeight="1" x14ac:dyDescent="0.3">
      <c r="A106" s="516"/>
      <c r="B106" s="516"/>
      <c r="C106" s="517"/>
      <c r="D106" s="518"/>
      <c r="E106" s="519"/>
      <c r="F106" s="520"/>
      <c r="G106" s="520"/>
      <c r="H106" s="520"/>
      <c r="I106" s="520"/>
      <c r="J106" s="520"/>
      <c r="K106" s="520"/>
      <c r="L106" s="520"/>
      <c r="M106" s="520"/>
      <c r="N106" s="521"/>
      <c r="O106" s="521"/>
      <c r="P106" s="521"/>
      <c r="Q106" s="521"/>
      <c r="R106" s="521"/>
      <c r="S106" s="522"/>
      <c r="T106" s="522"/>
      <c r="U106" s="523"/>
      <c r="V106" s="523"/>
      <c r="W106" s="523"/>
      <c r="X106" s="523"/>
      <c r="Y106" s="524"/>
      <c r="Z106" s="515"/>
      <c r="AA106" s="515"/>
      <c r="AB106" s="257"/>
    </row>
    <row r="107" spans="1:28" ht="17.25" customHeight="1" x14ac:dyDescent="0.3">
      <c r="A107" s="258"/>
      <c r="B107" s="259"/>
      <c r="C107" s="260"/>
      <c r="D107" s="175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261"/>
      <c r="R107" s="261"/>
      <c r="S107" s="261"/>
      <c r="T107" s="261"/>
      <c r="U107" s="262"/>
      <c r="V107" s="262"/>
      <c r="W107" s="262"/>
      <c r="X107" s="262"/>
      <c r="Y107" s="262"/>
      <c r="Z107" s="263"/>
      <c r="AA107" s="262"/>
      <c r="AB107" s="217"/>
    </row>
    <row r="108" spans="1:28" x14ac:dyDescent="0.3">
      <c r="C108" s="214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AA108" s="216"/>
      <c r="AB108" s="217"/>
    </row>
    <row r="109" spans="1:28" ht="102.75" customHeight="1" x14ac:dyDescent="0.3">
      <c r="A109" s="525">
        <v>2600</v>
      </c>
      <c r="B109" s="513" t="s">
        <v>170</v>
      </c>
      <c r="C109" s="264">
        <f>SUM(C103:C105)</f>
        <v>455000</v>
      </c>
      <c r="D109" s="264">
        <v>0</v>
      </c>
      <c r="E109" s="265">
        <f>E103+E105</f>
        <v>455000</v>
      </c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AA109" s="216"/>
      <c r="AB109" s="217"/>
    </row>
    <row r="110" spans="1:28" ht="67.5" customHeight="1" x14ac:dyDescent="0.3">
      <c r="A110" s="220"/>
      <c r="B110" s="163"/>
      <c r="C110" s="175"/>
      <c r="D110" s="175"/>
      <c r="E110" s="246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AA110" s="216"/>
      <c r="AB110" s="217"/>
    </row>
    <row r="111" spans="1:28" ht="36" customHeight="1" x14ac:dyDescent="0.3">
      <c r="C111" s="214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AA111" s="216"/>
    </row>
    <row r="112" spans="1:28" ht="36" customHeight="1" x14ac:dyDescent="0.3">
      <c r="C112" s="214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AA112" s="216"/>
    </row>
    <row r="113" spans="1:27" ht="72" customHeight="1" x14ac:dyDescent="0.3">
      <c r="A113" s="571" t="s">
        <v>4</v>
      </c>
      <c r="B113" s="571" t="s">
        <v>5</v>
      </c>
      <c r="C113" s="573" t="s">
        <v>6</v>
      </c>
      <c r="D113" s="575" t="s">
        <v>7</v>
      </c>
      <c r="E113" s="563" t="s">
        <v>214</v>
      </c>
      <c r="F113" s="577" t="s">
        <v>123</v>
      </c>
      <c r="G113" s="578"/>
      <c r="H113" s="578"/>
      <c r="I113" s="578"/>
      <c r="J113" s="578"/>
      <c r="K113" s="578"/>
      <c r="L113" s="578"/>
      <c r="M113" s="578"/>
      <c r="N113" s="578"/>
      <c r="O113" s="578"/>
      <c r="P113" s="578"/>
      <c r="Q113" s="579"/>
      <c r="R113" s="161"/>
      <c r="S113" s="161"/>
      <c r="T113" s="161"/>
      <c r="U113" s="580" t="s">
        <v>122</v>
      </c>
      <c r="V113" s="581"/>
      <c r="W113" s="581"/>
      <c r="X113" s="582"/>
      <c r="Y113" s="165" t="s">
        <v>100</v>
      </c>
      <c r="Z113" s="567" t="s">
        <v>87</v>
      </c>
      <c r="AA113" s="569" t="s">
        <v>97</v>
      </c>
    </row>
    <row r="114" spans="1:27" ht="50.25" customHeight="1" x14ac:dyDescent="0.3">
      <c r="A114" s="572"/>
      <c r="B114" s="572"/>
      <c r="C114" s="574"/>
      <c r="D114" s="576"/>
      <c r="E114" s="564"/>
      <c r="F114" s="159" t="s">
        <v>88</v>
      </c>
      <c r="G114" s="159" t="s">
        <v>89</v>
      </c>
      <c r="H114" s="159" t="s">
        <v>118</v>
      </c>
      <c r="I114" s="159" t="s">
        <v>90</v>
      </c>
      <c r="J114" s="159" t="s">
        <v>119</v>
      </c>
      <c r="K114" s="159" t="s">
        <v>91</v>
      </c>
      <c r="L114" s="159" t="s">
        <v>120</v>
      </c>
      <c r="M114" s="159" t="s">
        <v>92</v>
      </c>
      <c r="N114" s="159" t="s">
        <v>93</v>
      </c>
      <c r="O114" s="159" t="s">
        <v>94</v>
      </c>
      <c r="P114" s="159" t="s">
        <v>95</v>
      </c>
      <c r="Q114" s="159" t="s">
        <v>96</v>
      </c>
      <c r="R114" s="159"/>
      <c r="S114" s="159"/>
      <c r="T114" s="159"/>
      <c r="U114" s="162" t="s">
        <v>83</v>
      </c>
      <c r="V114" s="162" t="s">
        <v>84</v>
      </c>
      <c r="W114" s="162" t="s">
        <v>85</v>
      </c>
      <c r="X114" s="162" t="s">
        <v>86</v>
      </c>
      <c r="Y114" s="164"/>
      <c r="Z114" s="568"/>
      <c r="AA114" s="570"/>
    </row>
    <row r="115" spans="1:27" ht="65.25" customHeight="1" x14ac:dyDescent="0.3">
      <c r="A115" s="545">
        <v>27101</v>
      </c>
      <c r="B115" s="166" t="s">
        <v>117</v>
      </c>
      <c r="C115" s="483">
        <v>0</v>
      </c>
      <c r="D115" s="483">
        <v>6630586</v>
      </c>
      <c r="E115" s="537">
        <f>+C115+D115</f>
        <v>6630586</v>
      </c>
      <c r="F115" s="379">
        <v>0</v>
      </c>
      <c r="G115" s="379">
        <v>0</v>
      </c>
      <c r="H115" s="379">
        <v>0</v>
      </c>
      <c r="I115" s="379">
        <v>0</v>
      </c>
      <c r="J115" s="379">
        <v>0</v>
      </c>
      <c r="K115" s="379">
        <v>0</v>
      </c>
      <c r="L115" s="529">
        <f>E115/3</f>
        <v>2210195.3333333335</v>
      </c>
      <c r="M115" s="529">
        <v>2210195.3333333335</v>
      </c>
      <c r="N115" s="529">
        <v>2210195.3333333335</v>
      </c>
      <c r="O115" s="379">
        <v>0</v>
      </c>
      <c r="P115" s="379">
        <v>0</v>
      </c>
      <c r="Q115" s="483">
        <v>0</v>
      </c>
      <c r="R115" s="138">
        <f>SUM(F115:Q115)</f>
        <v>6630586</v>
      </c>
      <c r="S115" s="138">
        <f>SUM(F115:Q115)</f>
        <v>6630586</v>
      </c>
      <c r="T115" s="471">
        <f>SUM(F115:Q115)</f>
        <v>6630586</v>
      </c>
      <c r="U115" s="171">
        <v>0</v>
      </c>
      <c r="V115" s="255">
        <v>0</v>
      </c>
      <c r="W115" s="255">
        <v>1</v>
      </c>
      <c r="X115" s="171">
        <v>0</v>
      </c>
      <c r="Y115" s="538"/>
      <c r="Z115" s="166" t="s">
        <v>190</v>
      </c>
      <c r="AA115" s="146" t="s">
        <v>99</v>
      </c>
    </row>
    <row r="116" spans="1:27" ht="19.5" hidden="1" customHeight="1" x14ac:dyDescent="0.3">
      <c r="A116" s="267"/>
      <c r="B116" s="267"/>
      <c r="C116" s="145"/>
      <c r="D116" s="145"/>
      <c r="E116" s="268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70"/>
      <c r="R116" s="270"/>
      <c r="S116" s="270"/>
      <c r="T116" s="270"/>
      <c r="U116" s="173"/>
      <c r="V116" s="173"/>
      <c r="W116" s="173"/>
      <c r="X116" s="173"/>
      <c r="Y116" s="174"/>
      <c r="Z116" s="174"/>
      <c r="AA116" s="174"/>
    </row>
    <row r="117" spans="1:27" ht="77.25" hidden="1" customHeight="1" x14ac:dyDescent="0.3">
      <c r="A117" s="541">
        <v>27201</v>
      </c>
      <c r="B117" s="148" t="s">
        <v>138</v>
      </c>
      <c r="C117" s="133">
        <v>0</v>
      </c>
      <c r="D117" s="136">
        <v>0</v>
      </c>
      <c r="E117" s="136">
        <v>0</v>
      </c>
      <c r="F117" s="133">
        <v>0</v>
      </c>
      <c r="G117" s="133">
        <v>0</v>
      </c>
      <c r="H117" s="133">
        <v>0</v>
      </c>
      <c r="I117" s="133">
        <v>0</v>
      </c>
      <c r="J117" s="133">
        <v>0</v>
      </c>
      <c r="K117" s="133">
        <v>0</v>
      </c>
      <c r="L117" s="133">
        <v>0</v>
      </c>
      <c r="M117" s="133">
        <v>0</v>
      </c>
      <c r="N117" s="133">
        <v>0</v>
      </c>
      <c r="O117" s="133">
        <v>0</v>
      </c>
      <c r="P117" s="133">
        <v>0</v>
      </c>
      <c r="Q117" s="133">
        <v>0</v>
      </c>
      <c r="R117" s="137">
        <f>SUM(F117:Q117)</f>
        <v>0</v>
      </c>
      <c r="S117" s="137">
        <f>SUM(F117:Q117)</f>
        <v>0</v>
      </c>
      <c r="T117" s="137"/>
      <c r="U117" s="255">
        <v>0</v>
      </c>
      <c r="V117" s="255">
        <v>0</v>
      </c>
      <c r="W117" s="255">
        <v>0</v>
      </c>
      <c r="X117" s="255">
        <v>0</v>
      </c>
      <c r="Y117" s="167"/>
      <c r="Z117" s="148" t="s">
        <v>150</v>
      </c>
      <c r="AA117" s="146" t="s">
        <v>99</v>
      </c>
    </row>
    <row r="118" spans="1:27" x14ac:dyDescent="0.3">
      <c r="A118" s="548"/>
      <c r="B118" s="516"/>
      <c r="C118" s="517"/>
      <c r="D118" s="518"/>
      <c r="E118" s="519"/>
      <c r="F118" s="520"/>
      <c r="G118" s="520"/>
      <c r="H118" s="520"/>
      <c r="I118" s="520"/>
      <c r="J118" s="520"/>
      <c r="K118" s="520"/>
      <c r="L118" s="520"/>
      <c r="M118" s="520"/>
      <c r="N118" s="521"/>
      <c r="O118" s="521"/>
      <c r="P118" s="521"/>
      <c r="Q118" s="521"/>
      <c r="R118" s="521"/>
      <c r="S118" s="522"/>
      <c r="T118" s="522"/>
      <c r="U118" s="523"/>
      <c r="V118" s="523"/>
      <c r="W118" s="523"/>
      <c r="X118" s="523"/>
      <c r="Y118" s="524"/>
      <c r="Z118" s="515"/>
      <c r="AA118" s="515"/>
    </row>
    <row r="119" spans="1:27" ht="77.25" customHeight="1" x14ac:dyDescent="0.3">
      <c r="A119" s="545">
        <v>27201</v>
      </c>
      <c r="B119" s="166" t="s">
        <v>203</v>
      </c>
      <c r="C119" s="140">
        <v>100000</v>
      </c>
      <c r="D119" s="133">
        <v>0</v>
      </c>
      <c r="E119" s="206">
        <f>+C119+D119</f>
        <v>100000</v>
      </c>
      <c r="F119" s="483">
        <v>0</v>
      </c>
      <c r="G119" s="483">
        <v>0</v>
      </c>
      <c r="H119" s="483">
        <v>0</v>
      </c>
      <c r="I119" s="483">
        <v>0</v>
      </c>
      <c r="J119" s="483">
        <v>0</v>
      </c>
      <c r="K119" s="483">
        <v>0</v>
      </c>
      <c r="L119" s="529">
        <f>E119/3</f>
        <v>33333.333333333336</v>
      </c>
      <c r="M119" s="529">
        <v>33333.333333333336</v>
      </c>
      <c r="N119" s="529">
        <v>33333.333333333336</v>
      </c>
      <c r="O119" s="483">
        <v>0</v>
      </c>
      <c r="P119" s="483">
        <v>0</v>
      </c>
      <c r="Q119" s="483">
        <v>0</v>
      </c>
      <c r="R119" s="137"/>
      <c r="S119" s="137"/>
      <c r="T119" s="137"/>
      <c r="U119" s="171">
        <v>0</v>
      </c>
      <c r="V119" s="255">
        <v>0</v>
      </c>
      <c r="W119" s="255">
        <v>1</v>
      </c>
      <c r="X119" s="171">
        <v>0</v>
      </c>
      <c r="Y119" s="164"/>
      <c r="Z119" s="148" t="s">
        <v>190</v>
      </c>
      <c r="AA119" s="146" t="s">
        <v>99</v>
      </c>
    </row>
    <row r="120" spans="1:27" x14ac:dyDescent="0.3">
      <c r="A120" s="516"/>
      <c r="B120" s="516"/>
      <c r="C120" s="517"/>
      <c r="D120" s="518"/>
      <c r="E120" s="519"/>
      <c r="F120" s="520"/>
      <c r="G120" s="520"/>
      <c r="H120" s="520"/>
      <c r="I120" s="520"/>
      <c r="J120" s="520"/>
      <c r="K120" s="520"/>
      <c r="L120" s="520"/>
      <c r="M120" s="520"/>
      <c r="N120" s="521"/>
      <c r="O120" s="521"/>
      <c r="P120" s="521"/>
      <c r="Q120" s="521"/>
      <c r="R120" s="521"/>
      <c r="S120" s="522"/>
      <c r="T120" s="522"/>
      <c r="U120" s="523"/>
      <c r="V120" s="523"/>
      <c r="W120" s="523"/>
      <c r="X120" s="523"/>
      <c r="Y120" s="524"/>
      <c r="Z120" s="515"/>
      <c r="AA120" s="515"/>
    </row>
    <row r="121" spans="1:27" ht="115.5" customHeight="1" x14ac:dyDescent="0.3">
      <c r="A121" s="545">
        <v>27501</v>
      </c>
      <c r="B121" s="166" t="s">
        <v>139</v>
      </c>
      <c r="C121" s="133">
        <v>100000</v>
      </c>
      <c r="D121" s="133">
        <v>2878301</v>
      </c>
      <c r="E121" s="271">
        <f>C121+D121</f>
        <v>2978301</v>
      </c>
      <c r="F121" s="133">
        <v>0</v>
      </c>
      <c r="G121" s="133">
        <v>0</v>
      </c>
      <c r="H121" s="133">
        <v>0</v>
      </c>
      <c r="I121" s="133">
        <v>0</v>
      </c>
      <c r="J121" s="133">
        <v>0</v>
      </c>
      <c r="K121" s="133">
        <v>0</v>
      </c>
      <c r="L121" s="133">
        <v>0</v>
      </c>
      <c r="M121" s="133">
        <v>992767</v>
      </c>
      <c r="N121" s="133">
        <v>992767</v>
      </c>
      <c r="O121" s="133">
        <v>992767</v>
      </c>
      <c r="P121" s="133">
        <v>0</v>
      </c>
      <c r="Q121" s="133">
        <v>0</v>
      </c>
      <c r="R121" s="137">
        <f>SUM(F121:Q121)</f>
        <v>2978301</v>
      </c>
      <c r="S121" s="137">
        <f>SUM(F121:Q121)</f>
        <v>2978301</v>
      </c>
      <c r="T121" s="387">
        <f>SUM(F121:Q121)</f>
        <v>2978301</v>
      </c>
      <c r="U121" s="171">
        <v>0</v>
      </c>
      <c r="V121" s="171">
        <v>0</v>
      </c>
      <c r="W121" s="255">
        <v>1</v>
      </c>
      <c r="X121" s="255">
        <v>0</v>
      </c>
      <c r="Y121" s="146"/>
      <c r="Z121" s="148" t="s">
        <v>190</v>
      </c>
      <c r="AA121" s="146" t="s">
        <v>99</v>
      </c>
    </row>
    <row r="122" spans="1:27" x14ac:dyDescent="0.3">
      <c r="A122" s="516"/>
      <c r="B122" s="516"/>
      <c r="C122" s="517"/>
      <c r="D122" s="518"/>
      <c r="E122" s="519"/>
      <c r="F122" s="520"/>
      <c r="G122" s="520"/>
      <c r="H122" s="520"/>
      <c r="I122" s="520"/>
      <c r="J122" s="520"/>
      <c r="K122" s="520"/>
      <c r="L122" s="520"/>
      <c r="M122" s="520"/>
      <c r="N122" s="521"/>
      <c r="O122" s="521"/>
      <c r="P122" s="521"/>
      <c r="Q122" s="521"/>
      <c r="R122" s="521"/>
      <c r="S122" s="522"/>
      <c r="T122" s="522"/>
      <c r="U122" s="523"/>
      <c r="V122" s="523"/>
      <c r="W122" s="523"/>
      <c r="X122" s="523"/>
      <c r="Y122" s="524"/>
      <c r="Z122" s="515"/>
      <c r="AA122" s="515"/>
    </row>
    <row r="123" spans="1:27" x14ac:dyDescent="0.3">
      <c r="C123" s="214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AA123" s="216"/>
    </row>
    <row r="124" spans="1:27" x14ac:dyDescent="0.3">
      <c r="C124" s="214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AA124" s="216"/>
    </row>
    <row r="125" spans="1:27" ht="165.75" customHeight="1" x14ac:dyDescent="0.3">
      <c r="A125" s="525">
        <v>2700</v>
      </c>
      <c r="B125" s="513" t="s">
        <v>13</v>
      </c>
      <c r="C125" s="264">
        <f>SUM(C121+C119+C115)</f>
        <v>200000</v>
      </c>
      <c r="D125" s="264">
        <f>SUM(D121+D119+D115)</f>
        <v>9508887</v>
      </c>
      <c r="E125" s="264">
        <f>SUM(E121+E119+E115)</f>
        <v>9708887</v>
      </c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AA125" s="216"/>
    </row>
    <row r="128" spans="1:27" ht="72" customHeight="1" x14ac:dyDescent="0.3">
      <c r="A128" s="571" t="s">
        <v>4</v>
      </c>
      <c r="B128" s="571" t="s">
        <v>5</v>
      </c>
      <c r="C128" s="573" t="s">
        <v>6</v>
      </c>
      <c r="D128" s="575" t="s">
        <v>7</v>
      </c>
      <c r="E128" s="563" t="s">
        <v>214</v>
      </c>
      <c r="F128" s="577" t="s">
        <v>123</v>
      </c>
      <c r="G128" s="578"/>
      <c r="H128" s="578"/>
      <c r="I128" s="578"/>
      <c r="J128" s="578"/>
      <c r="K128" s="578"/>
      <c r="L128" s="578"/>
      <c r="M128" s="578"/>
      <c r="N128" s="578"/>
      <c r="O128" s="578"/>
      <c r="P128" s="578"/>
      <c r="Q128" s="579"/>
      <c r="R128" s="161"/>
      <c r="S128" s="161"/>
      <c r="T128" s="161"/>
      <c r="U128" s="580" t="s">
        <v>122</v>
      </c>
      <c r="V128" s="581"/>
      <c r="W128" s="581"/>
      <c r="X128" s="582"/>
      <c r="Y128" s="165" t="s">
        <v>100</v>
      </c>
      <c r="Z128" s="567" t="s">
        <v>87</v>
      </c>
      <c r="AA128" s="569" t="s">
        <v>97</v>
      </c>
    </row>
    <row r="129" spans="1:27" ht="50.25" customHeight="1" x14ac:dyDescent="0.3">
      <c r="A129" s="572"/>
      <c r="B129" s="572"/>
      <c r="C129" s="574"/>
      <c r="D129" s="576"/>
      <c r="E129" s="564"/>
      <c r="F129" s="159" t="s">
        <v>88</v>
      </c>
      <c r="G129" s="159" t="s">
        <v>89</v>
      </c>
      <c r="H129" s="159" t="s">
        <v>118</v>
      </c>
      <c r="I129" s="159" t="s">
        <v>90</v>
      </c>
      <c r="J129" s="159" t="s">
        <v>119</v>
      </c>
      <c r="K129" s="159" t="s">
        <v>91</v>
      </c>
      <c r="L129" s="159" t="s">
        <v>120</v>
      </c>
      <c r="M129" s="159" t="s">
        <v>92</v>
      </c>
      <c r="N129" s="159" t="s">
        <v>93</v>
      </c>
      <c r="O129" s="159" t="s">
        <v>94</v>
      </c>
      <c r="P129" s="159" t="s">
        <v>95</v>
      </c>
      <c r="Q129" s="159" t="s">
        <v>96</v>
      </c>
      <c r="R129" s="159"/>
      <c r="S129" s="159"/>
      <c r="T129" s="159"/>
      <c r="U129" s="162" t="s">
        <v>83</v>
      </c>
      <c r="V129" s="162" t="s">
        <v>84</v>
      </c>
      <c r="W129" s="162" t="s">
        <v>85</v>
      </c>
      <c r="X129" s="162" t="s">
        <v>86</v>
      </c>
      <c r="Y129" s="164"/>
      <c r="Z129" s="568"/>
      <c r="AA129" s="570"/>
    </row>
    <row r="130" spans="1:27" ht="50.25" customHeight="1" x14ac:dyDescent="0.3">
      <c r="A130" s="549">
        <v>29101</v>
      </c>
      <c r="B130" s="514" t="s">
        <v>210</v>
      </c>
      <c r="C130" s="141">
        <v>100000</v>
      </c>
      <c r="D130" s="135">
        <v>0</v>
      </c>
      <c r="E130" s="503">
        <f>C130+D130</f>
        <v>100000</v>
      </c>
      <c r="F130" s="379">
        <v>0</v>
      </c>
      <c r="G130" s="379">
        <v>0</v>
      </c>
      <c r="H130" s="379">
        <v>0</v>
      </c>
      <c r="I130" s="133">
        <v>33333.333333333336</v>
      </c>
      <c r="J130" s="133">
        <v>33333.333333333336</v>
      </c>
      <c r="K130" s="133">
        <v>33333.333333333336</v>
      </c>
      <c r="L130" s="379">
        <v>0</v>
      </c>
      <c r="M130" s="379">
        <v>0</v>
      </c>
      <c r="N130" s="379">
        <v>0</v>
      </c>
      <c r="O130" s="379">
        <v>0</v>
      </c>
      <c r="P130" s="379">
        <v>0</v>
      </c>
      <c r="Q130" s="379">
        <v>0</v>
      </c>
      <c r="R130" s="159"/>
      <c r="S130" s="159"/>
      <c r="T130" s="159"/>
      <c r="U130" s="171">
        <v>0</v>
      </c>
      <c r="V130" s="255">
        <v>1</v>
      </c>
      <c r="W130" s="171">
        <v>0</v>
      </c>
      <c r="X130" s="171">
        <v>0</v>
      </c>
      <c r="Y130" s="164"/>
      <c r="Z130" s="148" t="s">
        <v>150</v>
      </c>
      <c r="AA130" s="146" t="s">
        <v>99</v>
      </c>
    </row>
    <row r="131" spans="1:27" x14ac:dyDescent="0.3">
      <c r="A131" s="548"/>
      <c r="B131" s="516"/>
      <c r="C131" s="517"/>
      <c r="D131" s="518"/>
      <c r="E131" s="519"/>
      <c r="F131" s="520"/>
      <c r="G131" s="520"/>
      <c r="H131" s="520"/>
      <c r="I131" s="520"/>
      <c r="J131" s="520"/>
      <c r="K131" s="520"/>
      <c r="L131" s="520"/>
      <c r="M131" s="520"/>
      <c r="N131" s="521"/>
      <c r="O131" s="521"/>
      <c r="P131" s="521"/>
      <c r="Q131" s="521"/>
      <c r="R131" s="521"/>
      <c r="S131" s="522"/>
      <c r="T131" s="522"/>
      <c r="U131" s="523"/>
      <c r="V131" s="523"/>
      <c r="W131" s="523"/>
      <c r="X131" s="523"/>
      <c r="Y131" s="524"/>
      <c r="Z131" s="515"/>
      <c r="AA131" s="515"/>
    </row>
    <row r="132" spans="1:27" ht="66.75" customHeight="1" x14ac:dyDescent="0.3">
      <c r="A132" s="549">
        <v>29201</v>
      </c>
      <c r="B132" s="514" t="s">
        <v>204</v>
      </c>
      <c r="C132" s="141">
        <v>400000</v>
      </c>
      <c r="D132" s="135">
        <v>0</v>
      </c>
      <c r="E132" s="503">
        <f>C132+D132</f>
        <v>400000</v>
      </c>
      <c r="F132" s="379">
        <v>0</v>
      </c>
      <c r="G132" s="379">
        <v>0</v>
      </c>
      <c r="H132" s="379">
        <v>0</v>
      </c>
      <c r="I132" s="379">
        <v>0</v>
      </c>
      <c r="J132" s="379">
        <v>0</v>
      </c>
      <c r="K132" s="266">
        <v>0</v>
      </c>
      <c r="L132" s="530">
        <v>133333.33300000001</v>
      </c>
      <c r="M132" s="530">
        <v>133333.33300000001</v>
      </c>
      <c r="N132" s="530">
        <v>133333.33300000001</v>
      </c>
      <c r="O132" s="266">
        <v>0</v>
      </c>
      <c r="P132" s="266">
        <v>0</v>
      </c>
      <c r="Q132" s="133">
        <v>0</v>
      </c>
      <c r="R132" s="159"/>
      <c r="S132" s="159"/>
      <c r="T132" s="159"/>
      <c r="U132" s="171">
        <v>0</v>
      </c>
      <c r="V132" s="255">
        <v>0</v>
      </c>
      <c r="W132" s="255">
        <v>1</v>
      </c>
      <c r="X132" s="171">
        <v>0</v>
      </c>
      <c r="Y132" s="164"/>
      <c r="Z132" s="148" t="s">
        <v>150</v>
      </c>
      <c r="AA132" s="146" t="s">
        <v>99</v>
      </c>
    </row>
    <row r="133" spans="1:27" x14ac:dyDescent="0.3">
      <c r="A133" s="548"/>
      <c r="B133" s="516"/>
      <c r="C133" s="517"/>
      <c r="D133" s="518"/>
      <c r="E133" s="519"/>
      <c r="F133" s="520"/>
      <c r="G133" s="520"/>
      <c r="H133" s="520"/>
      <c r="I133" s="520"/>
      <c r="J133" s="520"/>
      <c r="K133" s="520"/>
      <c r="L133" s="520"/>
      <c r="M133" s="520"/>
      <c r="N133" s="521"/>
      <c r="O133" s="521"/>
      <c r="P133" s="521"/>
      <c r="Q133" s="521"/>
      <c r="R133" s="521"/>
      <c r="S133" s="522"/>
      <c r="T133" s="522"/>
      <c r="U133" s="523"/>
      <c r="V133" s="523"/>
      <c r="W133" s="523"/>
      <c r="X133" s="523"/>
      <c r="Y133" s="524"/>
      <c r="Z133" s="515"/>
      <c r="AA133" s="515"/>
    </row>
    <row r="134" spans="1:27" ht="66.599999999999994" customHeight="1" x14ac:dyDescent="0.3">
      <c r="A134" s="549">
        <v>29301</v>
      </c>
      <c r="B134" s="514" t="s">
        <v>205</v>
      </c>
      <c r="C134" s="141">
        <v>500000</v>
      </c>
      <c r="D134" s="135">
        <v>0</v>
      </c>
      <c r="E134" s="503">
        <f>C134+D134</f>
        <v>500000</v>
      </c>
      <c r="F134" s="379">
        <v>0</v>
      </c>
      <c r="G134" s="379">
        <v>0</v>
      </c>
      <c r="H134" s="379">
        <v>0</v>
      </c>
      <c r="I134" s="532">
        <f>E134/3</f>
        <v>166666.66666666666</v>
      </c>
      <c r="J134" s="532">
        <v>166666.66666666666</v>
      </c>
      <c r="K134" s="532">
        <v>166666.66666666666</v>
      </c>
      <c r="L134" s="483">
        <v>0</v>
      </c>
      <c r="M134" s="483">
        <v>0</v>
      </c>
      <c r="N134" s="483">
        <v>0</v>
      </c>
      <c r="O134" s="379">
        <v>0</v>
      </c>
      <c r="P134" s="379">
        <v>0</v>
      </c>
      <c r="Q134" s="483">
        <v>0</v>
      </c>
      <c r="R134" s="159"/>
      <c r="S134" s="159"/>
      <c r="T134" s="159"/>
      <c r="U134" s="255">
        <v>0</v>
      </c>
      <c r="V134" s="255">
        <v>1</v>
      </c>
      <c r="W134" s="255">
        <v>0</v>
      </c>
      <c r="X134" s="255">
        <v>0</v>
      </c>
      <c r="Y134" s="167"/>
      <c r="Z134" s="148" t="s">
        <v>150</v>
      </c>
      <c r="AA134" s="146" t="s">
        <v>99</v>
      </c>
    </row>
    <row r="135" spans="1:27" x14ac:dyDescent="0.3">
      <c r="A135" s="548"/>
      <c r="B135" s="516"/>
      <c r="C135" s="517"/>
      <c r="D135" s="518"/>
      <c r="E135" s="519"/>
      <c r="F135" s="520"/>
      <c r="G135" s="520"/>
      <c r="H135" s="520"/>
      <c r="I135" s="520"/>
      <c r="J135" s="520"/>
      <c r="K135" s="520"/>
      <c r="L135" s="520"/>
      <c r="M135" s="520"/>
      <c r="N135" s="521"/>
      <c r="O135" s="521"/>
      <c r="P135" s="521"/>
      <c r="Q135" s="521"/>
      <c r="R135" s="521"/>
      <c r="S135" s="522"/>
      <c r="T135" s="522"/>
      <c r="U135" s="523"/>
      <c r="V135" s="523"/>
      <c r="W135" s="523"/>
      <c r="X135" s="523"/>
      <c r="Y135" s="524"/>
      <c r="Z135" s="515"/>
      <c r="AA135" s="515"/>
    </row>
    <row r="136" spans="1:27" ht="66.75" customHeight="1" x14ac:dyDescent="0.3">
      <c r="A136" s="549">
        <v>29401</v>
      </c>
      <c r="B136" s="514" t="s">
        <v>206</v>
      </c>
      <c r="C136" s="141">
        <v>350000</v>
      </c>
      <c r="D136" s="135">
        <v>0</v>
      </c>
      <c r="E136" s="503">
        <f>C136+D136</f>
        <v>350000</v>
      </c>
      <c r="F136" s="379">
        <v>0</v>
      </c>
      <c r="G136" s="379">
        <v>0</v>
      </c>
      <c r="H136" s="379">
        <v>0</v>
      </c>
      <c r="I136" s="379">
        <v>0</v>
      </c>
      <c r="J136" s="379">
        <v>0</v>
      </c>
      <c r="K136" s="379">
        <v>0</v>
      </c>
      <c r="L136" s="529">
        <f>E136/3</f>
        <v>116666.66666666667</v>
      </c>
      <c r="M136" s="529">
        <v>116666.66666666667</v>
      </c>
      <c r="N136" s="529">
        <v>116666.66666666667</v>
      </c>
      <c r="O136" s="379">
        <v>0</v>
      </c>
      <c r="P136" s="379">
        <v>0</v>
      </c>
      <c r="Q136" s="483">
        <v>0</v>
      </c>
      <c r="R136" s="159"/>
      <c r="S136" s="159"/>
      <c r="T136" s="159"/>
      <c r="U136" s="171">
        <v>0</v>
      </c>
      <c r="V136" s="255">
        <v>0</v>
      </c>
      <c r="W136" s="255">
        <v>1</v>
      </c>
      <c r="X136" s="171">
        <v>0</v>
      </c>
      <c r="Y136" s="164"/>
      <c r="Z136" s="148" t="s">
        <v>150</v>
      </c>
      <c r="AA136" s="146" t="s">
        <v>99</v>
      </c>
    </row>
    <row r="137" spans="1:27" x14ac:dyDescent="0.3">
      <c r="A137" s="548"/>
      <c r="B137" s="516"/>
      <c r="C137" s="517"/>
      <c r="D137" s="518"/>
      <c r="E137" s="519"/>
      <c r="F137" s="520"/>
      <c r="G137" s="520"/>
      <c r="H137" s="520"/>
      <c r="I137" s="520"/>
      <c r="J137" s="520"/>
      <c r="K137" s="520"/>
      <c r="L137" s="520"/>
      <c r="M137" s="520"/>
      <c r="N137" s="521"/>
      <c r="O137" s="521"/>
      <c r="P137" s="521"/>
      <c r="Q137" s="521"/>
      <c r="R137" s="521"/>
      <c r="S137" s="522"/>
      <c r="T137" s="522"/>
      <c r="U137" s="523"/>
      <c r="V137" s="523"/>
      <c r="W137" s="523"/>
      <c r="X137" s="523"/>
      <c r="Y137" s="524"/>
      <c r="Z137" s="515"/>
      <c r="AA137" s="515"/>
    </row>
    <row r="138" spans="1:27" ht="105" customHeight="1" x14ac:dyDescent="0.3">
      <c r="A138" s="549">
        <v>29501</v>
      </c>
      <c r="B138" s="514" t="s">
        <v>207</v>
      </c>
      <c r="C138" s="141">
        <v>500000</v>
      </c>
      <c r="D138" s="135">
        <v>0</v>
      </c>
      <c r="E138" s="503">
        <f>C138+D138</f>
        <v>500000</v>
      </c>
      <c r="F138" s="379">
        <v>0</v>
      </c>
      <c r="G138" s="379">
        <v>0</v>
      </c>
      <c r="H138" s="379">
        <v>0</v>
      </c>
      <c r="I138" s="379">
        <v>0</v>
      </c>
      <c r="J138" s="379">
        <v>0</v>
      </c>
      <c r="K138" s="379">
        <v>0</v>
      </c>
      <c r="L138" s="529">
        <f>E138/3</f>
        <v>166666.66666666666</v>
      </c>
      <c r="M138" s="529">
        <v>166666.66666666666</v>
      </c>
      <c r="N138" s="529">
        <v>166666.66666666666</v>
      </c>
      <c r="O138" s="379">
        <v>0</v>
      </c>
      <c r="P138" s="379">
        <v>0</v>
      </c>
      <c r="Q138" s="483">
        <v>0</v>
      </c>
      <c r="R138" s="159"/>
      <c r="S138" s="159"/>
      <c r="T138" s="159"/>
      <c r="U138" s="171">
        <v>0</v>
      </c>
      <c r="V138" s="255">
        <v>0</v>
      </c>
      <c r="W138" s="255">
        <v>1</v>
      </c>
      <c r="X138" s="171">
        <v>0</v>
      </c>
      <c r="Y138" s="164"/>
      <c r="Z138" s="148" t="s">
        <v>150</v>
      </c>
      <c r="AA138" s="146" t="s">
        <v>99</v>
      </c>
    </row>
    <row r="139" spans="1:27" x14ac:dyDescent="0.3">
      <c r="A139" s="548"/>
      <c r="B139" s="516"/>
      <c r="C139" s="517"/>
      <c r="D139" s="518"/>
      <c r="E139" s="519"/>
      <c r="F139" s="520"/>
      <c r="G139" s="520"/>
      <c r="H139" s="520"/>
      <c r="I139" s="520"/>
      <c r="J139" s="520"/>
      <c r="K139" s="520"/>
      <c r="L139" s="520"/>
      <c r="M139" s="520"/>
      <c r="N139" s="521"/>
      <c r="O139" s="521"/>
      <c r="P139" s="521"/>
      <c r="Q139" s="521"/>
      <c r="R139" s="521"/>
      <c r="S139" s="522"/>
      <c r="T139" s="522"/>
      <c r="U139" s="523"/>
      <c r="V139" s="523"/>
      <c r="W139" s="523"/>
      <c r="X139" s="523"/>
      <c r="Y139" s="524"/>
      <c r="Z139" s="515"/>
      <c r="AA139" s="515"/>
    </row>
    <row r="140" spans="1:27" ht="65.25" customHeight="1" x14ac:dyDescent="0.3">
      <c r="A140" s="545">
        <v>29801</v>
      </c>
      <c r="B140" s="514" t="s">
        <v>68</v>
      </c>
      <c r="C140" s="141">
        <v>100000</v>
      </c>
      <c r="D140" s="133">
        <v>0</v>
      </c>
      <c r="E140" s="503">
        <f>C140+D140</f>
        <v>100000</v>
      </c>
      <c r="F140" s="379">
        <v>0</v>
      </c>
      <c r="G140" s="379">
        <v>0</v>
      </c>
      <c r="H140" s="379">
        <v>0</v>
      </c>
      <c r="I140" s="379">
        <v>0</v>
      </c>
      <c r="J140" s="379">
        <v>0</v>
      </c>
      <c r="K140" s="266">
        <v>0</v>
      </c>
      <c r="L140" s="530">
        <v>33333.332999999999</v>
      </c>
      <c r="M140" s="530">
        <v>33333.332999999999</v>
      </c>
      <c r="N140" s="530">
        <v>33333.332999999999</v>
      </c>
      <c r="O140" s="266">
        <v>0</v>
      </c>
      <c r="P140" s="266">
        <v>0</v>
      </c>
      <c r="Q140" s="133">
        <v>0</v>
      </c>
      <c r="R140" s="137">
        <f>SUM(F140:Q140)</f>
        <v>99999.998999999996</v>
      </c>
      <c r="S140" s="137">
        <f>SUM(F140:Q140)</f>
        <v>99999.998999999996</v>
      </c>
      <c r="T140" s="387">
        <f>SUM(F140:Q140)</f>
        <v>99999.998999999996</v>
      </c>
      <c r="U140" s="171">
        <v>0</v>
      </c>
      <c r="V140" s="255">
        <v>0</v>
      </c>
      <c r="W140" s="255">
        <v>1</v>
      </c>
      <c r="X140" s="171">
        <v>0</v>
      </c>
      <c r="Y140" s="164"/>
      <c r="Z140" s="148" t="s">
        <v>150</v>
      </c>
      <c r="AA140" s="146" t="s">
        <v>99</v>
      </c>
    </row>
    <row r="141" spans="1:27" ht="19.5" hidden="1" customHeight="1" x14ac:dyDescent="0.3">
      <c r="A141" s="267"/>
      <c r="B141" s="267"/>
      <c r="C141" s="502"/>
      <c r="D141" s="502"/>
      <c r="E141" s="268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70"/>
      <c r="R141" s="270"/>
      <c r="S141" s="270"/>
      <c r="T141" s="270"/>
      <c r="U141" s="173"/>
      <c r="V141" s="173"/>
      <c r="W141" s="173"/>
      <c r="X141" s="173"/>
      <c r="Y141" s="174"/>
      <c r="Z141" s="174"/>
      <c r="AA141" s="174"/>
    </row>
    <row r="142" spans="1:27" ht="77.25" hidden="1" customHeight="1" x14ac:dyDescent="0.3">
      <c r="A142" s="541">
        <v>27201</v>
      </c>
      <c r="B142" s="148" t="s">
        <v>138</v>
      </c>
      <c r="C142" s="133">
        <v>0</v>
      </c>
      <c r="D142" s="136">
        <v>0</v>
      </c>
      <c r="E142" s="136">
        <v>0</v>
      </c>
      <c r="F142" s="133">
        <v>0</v>
      </c>
      <c r="G142" s="133">
        <v>0</v>
      </c>
      <c r="H142" s="133">
        <v>0</v>
      </c>
      <c r="I142" s="133">
        <v>0</v>
      </c>
      <c r="J142" s="133">
        <v>0</v>
      </c>
      <c r="K142" s="133">
        <v>0</v>
      </c>
      <c r="L142" s="133">
        <v>0</v>
      </c>
      <c r="M142" s="133">
        <v>0</v>
      </c>
      <c r="N142" s="133">
        <v>0</v>
      </c>
      <c r="O142" s="133">
        <v>0</v>
      </c>
      <c r="P142" s="133">
        <v>0</v>
      </c>
      <c r="Q142" s="133">
        <v>0</v>
      </c>
      <c r="R142" s="137">
        <f>SUM(F142:Q142)</f>
        <v>0</v>
      </c>
      <c r="S142" s="137">
        <f>SUM(F142:Q142)</f>
        <v>0</v>
      </c>
      <c r="T142" s="137"/>
      <c r="U142" s="255">
        <v>0</v>
      </c>
      <c r="V142" s="255">
        <v>0</v>
      </c>
      <c r="W142" s="255">
        <v>0</v>
      </c>
      <c r="X142" s="255">
        <v>0</v>
      </c>
      <c r="Y142" s="167"/>
      <c r="Z142" s="148" t="s">
        <v>150</v>
      </c>
      <c r="AA142" s="146" t="s">
        <v>99</v>
      </c>
    </row>
    <row r="143" spans="1:27" x14ac:dyDescent="0.3">
      <c r="A143" s="548"/>
      <c r="B143" s="516"/>
      <c r="C143" s="517"/>
      <c r="D143" s="518"/>
      <c r="E143" s="519"/>
      <c r="F143" s="520"/>
      <c r="G143" s="520"/>
      <c r="H143" s="520"/>
      <c r="I143" s="520"/>
      <c r="J143" s="520"/>
      <c r="K143" s="520"/>
      <c r="L143" s="520"/>
      <c r="M143" s="520"/>
      <c r="N143" s="521"/>
      <c r="O143" s="521"/>
      <c r="P143" s="521"/>
      <c r="Q143" s="521"/>
      <c r="R143" s="521"/>
      <c r="S143" s="522"/>
      <c r="T143" s="522"/>
      <c r="U143" s="523"/>
      <c r="V143" s="523"/>
      <c r="W143" s="523"/>
      <c r="X143" s="523"/>
      <c r="Y143" s="524"/>
      <c r="Z143" s="515"/>
      <c r="AA143" s="515"/>
    </row>
    <row r="144" spans="1:27" ht="77.25" customHeight="1" x14ac:dyDescent="0.3">
      <c r="A144" s="545">
        <v>29901</v>
      </c>
      <c r="B144" s="250" t="s">
        <v>203</v>
      </c>
      <c r="C144" s="141">
        <v>25000</v>
      </c>
      <c r="D144" s="133">
        <v>0</v>
      </c>
      <c r="E144" s="503">
        <f>C144+D144</f>
        <v>25000</v>
      </c>
      <c r="F144" s="133">
        <v>0</v>
      </c>
      <c r="G144" s="133">
        <v>0</v>
      </c>
      <c r="H144" s="133">
        <v>0</v>
      </c>
      <c r="I144" s="133">
        <v>0</v>
      </c>
      <c r="J144" s="133">
        <v>0</v>
      </c>
      <c r="K144" s="133">
        <v>0</v>
      </c>
      <c r="L144" s="530">
        <v>8333.3330000000005</v>
      </c>
      <c r="M144" s="530">
        <v>8333.3330000000005</v>
      </c>
      <c r="N144" s="530">
        <v>8333.3330000000005</v>
      </c>
      <c r="O144" s="133">
        <v>0</v>
      </c>
      <c r="P144" s="133">
        <v>0</v>
      </c>
      <c r="Q144" s="133">
        <v>0</v>
      </c>
      <c r="R144" s="137"/>
      <c r="S144" s="137"/>
      <c r="T144" s="137"/>
      <c r="U144" s="171">
        <v>0</v>
      </c>
      <c r="V144" s="255">
        <v>0</v>
      </c>
      <c r="W144" s="255">
        <v>1</v>
      </c>
      <c r="X144" s="171">
        <v>0</v>
      </c>
      <c r="Y144" s="164"/>
      <c r="Z144" s="148" t="s">
        <v>150</v>
      </c>
      <c r="AA144" s="146" t="s">
        <v>99</v>
      </c>
    </row>
    <row r="145" spans="1:27" x14ac:dyDescent="0.3">
      <c r="A145" s="516"/>
      <c r="B145" s="516"/>
      <c r="C145" s="517"/>
      <c r="D145" s="518"/>
      <c r="E145" s="519"/>
      <c r="F145" s="520"/>
      <c r="G145" s="520"/>
      <c r="H145" s="520"/>
      <c r="I145" s="520"/>
      <c r="J145" s="520"/>
      <c r="K145" s="520"/>
      <c r="L145" s="520"/>
      <c r="M145" s="520"/>
      <c r="N145" s="521"/>
      <c r="O145" s="521"/>
      <c r="P145" s="521"/>
      <c r="Q145" s="521"/>
      <c r="R145" s="521"/>
      <c r="S145" s="522"/>
      <c r="T145" s="522"/>
      <c r="U145" s="523"/>
      <c r="V145" s="523"/>
      <c r="W145" s="523"/>
      <c r="X145" s="523"/>
      <c r="Y145" s="524"/>
      <c r="Z145" s="515"/>
      <c r="AA145" s="515"/>
    </row>
    <row r="146" spans="1:27" x14ac:dyDescent="0.3">
      <c r="C146" s="214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AA146" s="216"/>
    </row>
    <row r="147" spans="1:27" ht="165.75" customHeight="1" x14ac:dyDescent="0.3">
      <c r="A147" s="525">
        <v>2900</v>
      </c>
      <c r="B147" s="513" t="s">
        <v>26</v>
      </c>
      <c r="C147" s="264">
        <f>SUM(C130+C144+C140+C138+C136+C134+C132)</f>
        <v>1975000</v>
      </c>
      <c r="D147" s="264">
        <f>SUM(D130+D144+D140+D138+D136+D134+D132)</f>
        <v>0</v>
      </c>
      <c r="E147" s="264">
        <f>SUM(E130+E144+E140+E138+E136+E134+E132)</f>
        <v>1975000</v>
      </c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AA147" s="216"/>
    </row>
    <row r="149" spans="1:27" ht="94.5" customHeight="1" x14ac:dyDescent="0.3">
      <c r="A149" s="375" t="s">
        <v>3</v>
      </c>
      <c r="B149" s="272" t="s">
        <v>105</v>
      </c>
      <c r="C149" s="271">
        <f>SUM(C147+C125+C109+C98+C82+C51+C38+C24)</f>
        <v>7606000</v>
      </c>
      <c r="D149" s="271">
        <f>SUM(D147+D125+D109+D98+D82+D51+D38+D24)</f>
        <v>192020489</v>
      </c>
      <c r="E149" s="271">
        <f>SUM(E147+E125+E109+E98+E82+E51+E38+E24)</f>
        <v>199626489</v>
      </c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</row>
    <row r="151" spans="1:27" ht="21" thickBot="1" x14ac:dyDescent="0.35"/>
    <row r="152" spans="1:27" ht="85.5" customHeight="1" thickBot="1" x14ac:dyDescent="0.35">
      <c r="B152" s="565" t="s">
        <v>215</v>
      </c>
      <c r="C152" s="566"/>
      <c r="D152" s="274"/>
      <c r="E152" s="504">
        <f>C149+D149</f>
        <v>199626489</v>
      </c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</row>
    <row r="159" spans="1:27" ht="24" customHeight="1" x14ac:dyDescent="0.3"/>
    <row r="160" spans="1:27" ht="18" customHeight="1" x14ac:dyDescent="0.3"/>
  </sheetData>
  <mergeCells count="78">
    <mergeCell ref="A2:AA2"/>
    <mergeCell ref="A3:AA3"/>
    <mergeCell ref="A4:AA4"/>
    <mergeCell ref="A5:AA5"/>
    <mergeCell ref="A6:AA6"/>
    <mergeCell ref="AA9:AA10"/>
    <mergeCell ref="A29:A30"/>
    <mergeCell ref="B29:B30"/>
    <mergeCell ref="C29:C30"/>
    <mergeCell ref="D29:D30"/>
    <mergeCell ref="E29:E30"/>
    <mergeCell ref="F29:Q29"/>
    <mergeCell ref="U29:X29"/>
    <mergeCell ref="Z29:Z30"/>
    <mergeCell ref="AA29:AA30"/>
    <mergeCell ref="A9:A10"/>
    <mergeCell ref="B9:B10"/>
    <mergeCell ref="C9:C10"/>
    <mergeCell ref="D9:D10"/>
    <mergeCell ref="E9:E10"/>
    <mergeCell ref="F9:Q9"/>
    <mergeCell ref="U9:X9"/>
    <mergeCell ref="Z9:Z10"/>
    <mergeCell ref="F46:Q46"/>
    <mergeCell ref="U46:X46"/>
    <mergeCell ref="Z46:Z47"/>
    <mergeCell ref="AA46:AA47"/>
    <mergeCell ref="A56:A57"/>
    <mergeCell ref="B56:B57"/>
    <mergeCell ref="C56:C57"/>
    <mergeCell ref="D56:D57"/>
    <mergeCell ref="E56:E57"/>
    <mergeCell ref="F56:Q56"/>
    <mergeCell ref="U56:X56"/>
    <mergeCell ref="Z56:Z57"/>
    <mergeCell ref="AA56:AA57"/>
    <mergeCell ref="A46:A47"/>
    <mergeCell ref="B46:B47"/>
    <mergeCell ref="C46:C47"/>
    <mergeCell ref="D46:D47"/>
    <mergeCell ref="E46:E47"/>
    <mergeCell ref="A87:A88"/>
    <mergeCell ref="B87:B88"/>
    <mergeCell ref="C87:C88"/>
    <mergeCell ref="D87:D88"/>
    <mergeCell ref="E87:E88"/>
    <mergeCell ref="F113:Q113"/>
    <mergeCell ref="U113:X113"/>
    <mergeCell ref="F101:Q101"/>
    <mergeCell ref="U101:X101"/>
    <mergeCell ref="Z101:Z102"/>
    <mergeCell ref="E101:E102"/>
    <mergeCell ref="F87:Q87"/>
    <mergeCell ref="U87:X87"/>
    <mergeCell ref="Z87:Z88"/>
    <mergeCell ref="AA87:AA88"/>
    <mergeCell ref="AA101:AA102"/>
    <mergeCell ref="D128:D129"/>
    <mergeCell ref="A101:A102"/>
    <mergeCell ref="B101:B102"/>
    <mergeCell ref="C101:C102"/>
    <mergeCell ref="D101:D102"/>
    <mergeCell ref="E128:E129"/>
    <mergeCell ref="B152:C152"/>
    <mergeCell ref="Z113:Z114"/>
    <mergeCell ref="AA113:AA114"/>
    <mergeCell ref="A113:A114"/>
    <mergeCell ref="B113:B114"/>
    <mergeCell ref="C113:C114"/>
    <mergeCell ref="D113:D114"/>
    <mergeCell ref="E113:E114"/>
    <mergeCell ref="F128:Q128"/>
    <mergeCell ref="U128:X128"/>
    <mergeCell ref="Z128:Z129"/>
    <mergeCell ref="AA128:AA129"/>
    <mergeCell ref="A128:A129"/>
    <mergeCell ref="B128:B129"/>
    <mergeCell ref="C128:C129"/>
  </mergeCells>
  <printOptions horizontalCentered="1"/>
  <pageMargins left="0.11811023622047245" right="0.27559055118110237" top="0.9055118110236221" bottom="0.43307086614173229" header="0.59055118110236227" footer="0.31496062992125984"/>
  <pageSetup scale="22" fitToHeight="0" orientation="landscape" r:id="rId1"/>
  <headerFooter>
    <oddHeader>&amp;L&amp;12
&amp;G&amp;11
&amp;C&amp;"Arial,Normal"&amp;18INSTITUTO NACIONAL DE REHABILITACIÓN LGII&amp;12
&amp;16SUBDIRECCION DE COMPRAS Y SUMINISTROS
DEPARTAMENTO DE ADQUISICIONES &amp;"Arial,Negrita"&amp;12
&amp;14PROGRAMA ANUAL DE ADQUISICIONES, ARRENDAMIENTOS Y SERVICIOS 2024
CAPITULO 2000</oddHeader>
    <oddFooter>&amp;C&amp;"Arial,Normal"&amp;16&amp;P&amp;R&amp;"Arial,Negrita"&amp;18PROGRAMA ANUAL DE ADQUISICIONES 2024/SCS/CPR</oddFooter>
  </headerFooter>
  <rowBreaks count="3" manualBreakCount="3">
    <brk id="38" max="25" man="1"/>
    <brk id="83" max="25" man="1"/>
    <brk id="112" max="25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228"/>
  <sheetViews>
    <sheetView tabSelected="1" topLeftCell="B1" zoomScale="40" zoomScaleNormal="40" zoomScaleSheetLayoutView="40" zoomScalePageLayoutView="50" workbookViewId="0">
      <selection activeCell="C186" sqref="C186"/>
    </sheetView>
  </sheetViews>
  <sheetFormatPr baseColWidth="10" defaultColWidth="11.42578125" defaultRowHeight="15" x14ac:dyDescent="0.2"/>
  <cols>
    <col min="1" max="1" width="8.28515625" style="91" customWidth="1"/>
    <col min="2" max="2" width="22.140625" style="92" customWidth="1"/>
    <col min="3" max="3" width="50.140625" style="92" customWidth="1"/>
    <col min="4" max="4" width="35" style="92" customWidth="1"/>
    <col min="5" max="5" width="36.7109375" style="92" customWidth="1"/>
    <col min="6" max="6" width="39.7109375" style="92" customWidth="1"/>
    <col min="7" max="7" width="30.5703125" style="92" customWidth="1"/>
    <col min="8" max="8" width="28.7109375" style="92" customWidth="1"/>
    <col min="9" max="9" width="24.7109375" style="92" customWidth="1"/>
    <col min="10" max="10" width="24.42578125" style="92" customWidth="1"/>
    <col min="11" max="14" width="25.7109375" style="92" customWidth="1"/>
    <col min="15" max="15" width="33" style="92" customWidth="1"/>
    <col min="16" max="16" width="29.140625" style="92" customWidth="1"/>
    <col min="17" max="17" width="33.28515625" style="92" customWidth="1"/>
    <col min="18" max="18" width="27.7109375" style="92" customWidth="1"/>
    <col min="19" max="19" width="19.7109375" style="124" hidden="1" customWidth="1"/>
    <col min="20" max="20" width="28.7109375" style="124" hidden="1" customWidth="1"/>
    <col min="21" max="21" width="12.85546875" style="92" customWidth="1"/>
    <col min="22" max="22" width="10.85546875" style="92" customWidth="1"/>
    <col min="23" max="23" width="16.28515625" style="92" customWidth="1"/>
    <col min="24" max="24" width="13.5703125" style="92" customWidth="1"/>
    <col min="25" max="25" width="16.28515625" style="92" hidden="1" customWidth="1"/>
    <col min="26" max="26" width="42.42578125" style="92" customWidth="1"/>
    <col min="27" max="27" width="33.42578125" style="92" customWidth="1"/>
    <col min="28" max="16384" width="11.42578125" style="91"/>
  </cols>
  <sheetData>
    <row r="1" spans="1:27" ht="27" customHeight="1" x14ac:dyDescent="0.2">
      <c r="I1" s="101"/>
    </row>
    <row r="2" spans="1:27" ht="70.5" customHeight="1" x14ac:dyDescent="0.2">
      <c r="B2" s="571" t="s">
        <v>4</v>
      </c>
      <c r="C2" s="571" t="s">
        <v>5</v>
      </c>
      <c r="D2" s="573" t="s">
        <v>6</v>
      </c>
      <c r="E2" s="575" t="s">
        <v>7</v>
      </c>
      <c r="F2" s="563" t="s">
        <v>214</v>
      </c>
      <c r="G2" s="577" t="s">
        <v>98</v>
      </c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9"/>
      <c r="S2" s="176"/>
      <c r="T2" s="176"/>
      <c r="U2" s="580" t="s">
        <v>151</v>
      </c>
      <c r="V2" s="581"/>
      <c r="W2" s="581"/>
      <c r="X2" s="582"/>
      <c r="Y2" s="165" t="s">
        <v>100</v>
      </c>
      <c r="Z2" s="567" t="s">
        <v>87</v>
      </c>
      <c r="AA2" s="569" t="s">
        <v>97</v>
      </c>
    </row>
    <row r="3" spans="1:27" ht="23.25" customHeight="1" x14ac:dyDescent="0.2">
      <c r="B3" s="572"/>
      <c r="C3" s="572"/>
      <c r="D3" s="574"/>
      <c r="E3" s="576"/>
      <c r="F3" s="564"/>
      <c r="G3" s="470" t="s">
        <v>88</v>
      </c>
      <c r="H3" s="470" t="s">
        <v>89</v>
      </c>
      <c r="I3" s="470" t="s">
        <v>118</v>
      </c>
      <c r="J3" s="470" t="s">
        <v>90</v>
      </c>
      <c r="K3" s="470" t="s">
        <v>119</v>
      </c>
      <c r="L3" s="470" t="s">
        <v>125</v>
      </c>
      <c r="M3" s="470" t="s">
        <v>120</v>
      </c>
      <c r="N3" s="470" t="s">
        <v>92</v>
      </c>
      <c r="O3" s="470" t="s">
        <v>93</v>
      </c>
      <c r="P3" s="473" t="s">
        <v>94</v>
      </c>
      <c r="Q3" s="473" t="s">
        <v>95</v>
      </c>
      <c r="R3" s="473" t="s">
        <v>96</v>
      </c>
      <c r="S3" s="177"/>
      <c r="T3" s="177"/>
      <c r="U3" s="162" t="s">
        <v>83</v>
      </c>
      <c r="V3" s="162" t="s">
        <v>84</v>
      </c>
      <c r="W3" s="162" t="s">
        <v>85</v>
      </c>
      <c r="X3" s="162" t="s">
        <v>86</v>
      </c>
      <c r="Y3" s="164"/>
      <c r="Z3" s="622"/>
      <c r="AA3" s="570"/>
    </row>
    <row r="4" spans="1:27" ht="66.75" customHeight="1" x14ac:dyDescent="0.2">
      <c r="B4" s="545">
        <v>31101</v>
      </c>
      <c r="C4" s="166" t="s">
        <v>34</v>
      </c>
      <c r="D4" s="478">
        <v>4785382</v>
      </c>
      <c r="E4" s="478">
        <v>2729971</v>
      </c>
      <c r="F4" s="479">
        <f>D4+E4</f>
        <v>7515353</v>
      </c>
      <c r="G4" s="533">
        <f>F4*0.34/3</f>
        <v>851740.00666666671</v>
      </c>
      <c r="H4" s="533">
        <v>851740.00666666671</v>
      </c>
      <c r="I4" s="533">
        <v>851740.00666666671</v>
      </c>
      <c r="J4" s="533">
        <v>851740.00666666671</v>
      </c>
      <c r="K4" s="533">
        <v>851740.00666666671</v>
      </c>
      <c r="L4" s="533">
        <v>851740.00666666671</v>
      </c>
      <c r="M4" s="533">
        <f>F4*0.32/3</f>
        <v>801637.65333333332</v>
      </c>
      <c r="N4" s="533">
        <v>801637.65333333332</v>
      </c>
      <c r="O4" s="533">
        <v>801637.65333333332</v>
      </c>
      <c r="P4" s="136">
        <v>0</v>
      </c>
      <c r="Q4" s="136">
        <v>0</v>
      </c>
      <c r="R4" s="136">
        <v>0</v>
      </c>
      <c r="S4" s="471">
        <f>SUM(G4:R4)</f>
        <v>7515353</v>
      </c>
      <c r="T4" s="138">
        <f>SUM(G4:R4)</f>
        <v>7515353</v>
      </c>
      <c r="U4" s="179">
        <v>0.34</v>
      </c>
      <c r="V4" s="179">
        <v>0.34</v>
      </c>
      <c r="W4" s="179">
        <v>0.32</v>
      </c>
      <c r="X4" s="179">
        <v>0</v>
      </c>
      <c r="Y4" s="180">
        <v>1</v>
      </c>
      <c r="Z4" s="146" t="s">
        <v>150</v>
      </c>
      <c r="AA4" s="146" t="s">
        <v>108</v>
      </c>
    </row>
    <row r="5" spans="1:27" ht="18" customHeight="1" x14ac:dyDescent="0.2">
      <c r="B5" s="467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</row>
    <row r="6" spans="1:27" ht="60" customHeight="1" x14ac:dyDescent="0.2">
      <c r="B6" s="545">
        <v>31201</v>
      </c>
      <c r="C6" s="166" t="s">
        <v>193</v>
      </c>
      <c r="D6" s="478">
        <v>8000000</v>
      </c>
      <c r="E6" s="478">
        <v>0</v>
      </c>
      <c r="F6" s="479">
        <f>D6+E6</f>
        <v>8000000</v>
      </c>
      <c r="G6" s="534">
        <f>F6*0.25/3</f>
        <v>666666.66666666663</v>
      </c>
      <c r="H6" s="534">
        <v>666666.66666666663</v>
      </c>
      <c r="I6" s="534">
        <v>666666.66666666663</v>
      </c>
      <c r="J6" s="534">
        <v>666666.66666666663</v>
      </c>
      <c r="K6" s="534">
        <v>666666.66666666663</v>
      </c>
      <c r="L6" s="534">
        <v>666666.66666666663</v>
      </c>
      <c r="M6" s="534">
        <v>666666.66666666663</v>
      </c>
      <c r="N6" s="534">
        <v>666666.66666666663</v>
      </c>
      <c r="O6" s="534">
        <v>666666.66666666663</v>
      </c>
      <c r="P6" s="534">
        <v>666666.66666666663</v>
      </c>
      <c r="Q6" s="534">
        <v>666666.66666666663</v>
      </c>
      <c r="R6" s="534">
        <v>666666.66666666663</v>
      </c>
      <c r="S6" s="138"/>
      <c r="T6" s="138"/>
      <c r="U6" s="180">
        <v>0.25</v>
      </c>
      <c r="V6" s="180">
        <v>0.25</v>
      </c>
      <c r="W6" s="180">
        <v>0.25</v>
      </c>
      <c r="X6" s="180">
        <v>0.25</v>
      </c>
      <c r="Y6" s="480"/>
      <c r="Z6" s="148" t="s">
        <v>184</v>
      </c>
      <c r="AA6" s="146" t="s">
        <v>108</v>
      </c>
    </row>
    <row r="7" spans="1:27" ht="23.25" x14ac:dyDescent="0.2">
      <c r="B7" s="467"/>
      <c r="C7" s="394"/>
      <c r="D7" s="395"/>
      <c r="E7" s="396"/>
      <c r="F7" s="397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9"/>
      <c r="V7" s="399"/>
      <c r="W7" s="399"/>
      <c r="X7" s="399"/>
      <c r="Y7" s="399"/>
      <c r="Z7" s="393"/>
      <c r="AA7" s="393"/>
    </row>
    <row r="8" spans="1:27" ht="50.25" customHeight="1" x14ac:dyDescent="0.2">
      <c r="A8" s="147"/>
      <c r="B8" s="545">
        <v>31301</v>
      </c>
      <c r="C8" s="166" t="s">
        <v>106</v>
      </c>
      <c r="D8" s="478">
        <v>1940720</v>
      </c>
      <c r="E8" s="478">
        <v>1003077</v>
      </c>
      <c r="F8" s="479">
        <f>D8+E8</f>
        <v>2943797</v>
      </c>
      <c r="G8" s="534">
        <f>F8/3</f>
        <v>981265.66666666663</v>
      </c>
      <c r="H8" s="534">
        <v>981265.66666666663</v>
      </c>
      <c r="I8" s="138">
        <v>642420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472">
        <f>SUM(G8:R8)</f>
        <v>2604951.333333333</v>
      </c>
      <c r="T8" s="138">
        <f>SUM(G8:R8)</f>
        <v>2604951.333333333</v>
      </c>
      <c r="U8" s="171">
        <v>1</v>
      </c>
      <c r="V8" s="171">
        <v>0</v>
      </c>
      <c r="W8" s="171">
        <v>0</v>
      </c>
      <c r="X8" s="171">
        <v>0</v>
      </c>
      <c r="Y8" s="180">
        <v>1</v>
      </c>
      <c r="Z8" s="146" t="s">
        <v>150</v>
      </c>
      <c r="AA8" s="146" t="s">
        <v>108</v>
      </c>
    </row>
    <row r="9" spans="1:27" ht="23.25" x14ac:dyDescent="0.2">
      <c r="B9" s="467"/>
      <c r="C9" s="395"/>
      <c r="D9" s="395"/>
      <c r="E9" s="396"/>
      <c r="F9" s="397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9"/>
      <c r="V9" s="399"/>
      <c r="W9" s="399"/>
      <c r="X9" s="399"/>
      <c r="Y9" s="399"/>
      <c r="Z9" s="393"/>
      <c r="AA9" s="393"/>
    </row>
    <row r="10" spans="1:27" ht="88.5" customHeight="1" x14ac:dyDescent="0.2">
      <c r="B10" s="545">
        <v>31401</v>
      </c>
      <c r="C10" s="166" t="s">
        <v>107</v>
      </c>
      <c r="D10" s="478">
        <v>705001</v>
      </c>
      <c r="E10" s="481">
        <v>0</v>
      </c>
      <c r="F10" s="505">
        <f>D10+E10</f>
        <v>705001</v>
      </c>
      <c r="G10" s="533">
        <f>F10*0.27/3</f>
        <v>63450.090000000004</v>
      </c>
      <c r="H10" s="533">
        <v>63450.090000000004</v>
      </c>
      <c r="I10" s="533">
        <v>63450.090000000004</v>
      </c>
      <c r="J10" s="533">
        <v>63450.090000000004</v>
      </c>
      <c r="K10" s="533">
        <v>63450.090000000004</v>
      </c>
      <c r="L10" s="533">
        <v>63450.090000000004</v>
      </c>
      <c r="M10" s="533">
        <v>63450.090000000004</v>
      </c>
      <c r="N10" s="533">
        <v>63450.090000000004</v>
      </c>
      <c r="O10" s="533">
        <v>63450.090000000004</v>
      </c>
      <c r="P10" s="533">
        <f>F10*0.19/3</f>
        <v>44650.063333333332</v>
      </c>
      <c r="Q10" s="533">
        <v>44650.063333333332</v>
      </c>
      <c r="R10" s="533">
        <f>H10*0.19/3</f>
        <v>4018.5057000000002</v>
      </c>
      <c r="S10" s="138">
        <f>SUM(G10:R10)</f>
        <v>664369.44236666674</v>
      </c>
      <c r="T10" s="138">
        <f>SUM(G10:R10)</f>
        <v>664369.44236666674</v>
      </c>
      <c r="U10" s="179">
        <v>0.27</v>
      </c>
      <c r="V10" s="179">
        <v>0.27</v>
      </c>
      <c r="W10" s="179">
        <v>0.27</v>
      </c>
      <c r="X10" s="179">
        <v>0.19</v>
      </c>
      <c r="Y10" s="180">
        <v>1</v>
      </c>
      <c r="Z10" s="148" t="s">
        <v>184</v>
      </c>
      <c r="AA10" s="146" t="s">
        <v>108</v>
      </c>
    </row>
    <row r="11" spans="1:27" ht="23.25" x14ac:dyDescent="0.2">
      <c r="B11" s="467"/>
      <c r="C11" s="393"/>
      <c r="D11" s="395"/>
      <c r="E11" s="396"/>
      <c r="F11" s="506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3"/>
      <c r="V11" s="400"/>
      <c r="W11" s="393"/>
      <c r="X11" s="393"/>
      <c r="Y11" s="393"/>
      <c r="Z11" s="393"/>
      <c r="AA11" s="398"/>
    </row>
    <row r="12" spans="1:27" ht="73.5" customHeight="1" x14ac:dyDescent="0.2">
      <c r="B12" s="545">
        <v>31501</v>
      </c>
      <c r="C12" s="166" t="s">
        <v>109</v>
      </c>
      <c r="D12" s="478">
        <v>7500</v>
      </c>
      <c r="E12" s="481">
        <v>0</v>
      </c>
      <c r="F12" s="505">
        <f>D12+E12</f>
        <v>7500</v>
      </c>
      <c r="G12" s="182">
        <v>625</v>
      </c>
      <c r="H12" s="182">
        <v>625</v>
      </c>
      <c r="I12" s="182">
        <v>625</v>
      </c>
      <c r="J12" s="182">
        <v>625</v>
      </c>
      <c r="K12" s="182">
        <v>625</v>
      </c>
      <c r="L12" s="182">
        <v>625</v>
      </c>
      <c r="M12" s="182">
        <v>625</v>
      </c>
      <c r="N12" s="182">
        <v>625</v>
      </c>
      <c r="O12" s="182">
        <v>625</v>
      </c>
      <c r="P12" s="182">
        <v>625</v>
      </c>
      <c r="Q12" s="182">
        <v>625</v>
      </c>
      <c r="R12" s="182">
        <v>625</v>
      </c>
      <c r="S12" s="138">
        <f>SUM(G12:R12)</f>
        <v>7500</v>
      </c>
      <c r="T12" s="138">
        <f>SUM(G12:R12)</f>
        <v>7500</v>
      </c>
      <c r="U12" s="180">
        <v>0.25</v>
      </c>
      <c r="V12" s="180">
        <v>0.25</v>
      </c>
      <c r="W12" s="180">
        <v>0.25</v>
      </c>
      <c r="X12" s="180">
        <v>0.25</v>
      </c>
      <c r="Y12" s="180">
        <v>1</v>
      </c>
      <c r="Z12" s="148" t="s">
        <v>184</v>
      </c>
      <c r="AA12" s="146" t="s">
        <v>108</v>
      </c>
    </row>
    <row r="13" spans="1:27" ht="18" customHeight="1" x14ac:dyDescent="0.2">
      <c r="B13" s="467"/>
      <c r="C13" s="393"/>
      <c r="D13" s="395"/>
      <c r="E13" s="396"/>
      <c r="F13" s="506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3"/>
      <c r="V13" s="393"/>
      <c r="W13" s="393"/>
      <c r="X13" s="393"/>
      <c r="Y13" s="393"/>
      <c r="Z13" s="393"/>
      <c r="AA13" s="398"/>
    </row>
    <row r="14" spans="1:27" ht="84" customHeight="1" x14ac:dyDescent="0.2">
      <c r="B14" s="545">
        <v>31602</v>
      </c>
      <c r="C14" s="166" t="s">
        <v>172</v>
      </c>
      <c r="D14" s="478">
        <v>1670000</v>
      </c>
      <c r="E14" s="478">
        <v>5482385</v>
      </c>
      <c r="F14" s="505">
        <f>D14+E14</f>
        <v>7152385</v>
      </c>
      <c r="G14" s="133">
        <f>F14*0.3/3</f>
        <v>715238.5</v>
      </c>
      <c r="H14" s="133">
        <v>715238.5</v>
      </c>
      <c r="I14" s="133">
        <v>715238.5</v>
      </c>
      <c r="J14" s="133">
        <v>715238.5</v>
      </c>
      <c r="K14" s="133">
        <v>715238.5</v>
      </c>
      <c r="L14" s="133">
        <v>715238.5</v>
      </c>
      <c r="M14" s="133">
        <v>715238.5</v>
      </c>
      <c r="N14" s="133">
        <v>715238.5</v>
      </c>
      <c r="O14" s="133">
        <v>715238.5</v>
      </c>
      <c r="P14" s="530">
        <f>F14*0.1/3</f>
        <v>238412.83333333334</v>
      </c>
      <c r="Q14" s="530">
        <v>238412.83333333334</v>
      </c>
      <c r="R14" s="530">
        <v>238412.83333333334</v>
      </c>
      <c r="S14" s="472">
        <f>SUM(G14:R14)</f>
        <v>7152384.9999999991</v>
      </c>
      <c r="T14" s="472">
        <f>SUM(G14:R14)</f>
        <v>7152384.9999999991</v>
      </c>
      <c r="U14" s="180">
        <v>0.3</v>
      </c>
      <c r="V14" s="180">
        <v>0.3</v>
      </c>
      <c r="W14" s="180">
        <v>0.3</v>
      </c>
      <c r="X14" s="180">
        <v>0.1</v>
      </c>
      <c r="Y14" s="180">
        <v>1</v>
      </c>
      <c r="Z14" s="166" t="s">
        <v>185</v>
      </c>
      <c r="AA14" s="146" t="s">
        <v>108</v>
      </c>
    </row>
    <row r="15" spans="1:27" ht="18" customHeight="1" x14ac:dyDescent="0.2">
      <c r="B15" s="467"/>
      <c r="C15" s="393"/>
      <c r="D15" s="395"/>
      <c r="E15" s="396"/>
      <c r="F15" s="506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3"/>
      <c r="V15" s="393"/>
      <c r="W15" s="393"/>
      <c r="X15" s="393"/>
      <c r="Y15" s="393"/>
      <c r="Z15" s="393"/>
      <c r="AA15" s="398"/>
    </row>
    <row r="16" spans="1:27" ht="84" customHeight="1" x14ac:dyDescent="0.2">
      <c r="B16" s="545">
        <v>31603</v>
      </c>
      <c r="C16" s="166" t="s">
        <v>194</v>
      </c>
      <c r="D16" s="478">
        <v>1900000</v>
      </c>
      <c r="E16" s="478">
        <v>0</v>
      </c>
      <c r="F16" s="505">
        <v>1900000</v>
      </c>
      <c r="G16" s="133">
        <f>F16*0.27/3</f>
        <v>171000.00000000003</v>
      </c>
      <c r="H16" s="133">
        <v>171000.00000000003</v>
      </c>
      <c r="I16" s="133">
        <v>171000.00000000003</v>
      </c>
      <c r="J16" s="133">
        <v>171000.00000000003</v>
      </c>
      <c r="K16" s="133">
        <v>171000.00000000003</v>
      </c>
      <c r="L16" s="133">
        <v>171000.00000000003</v>
      </c>
      <c r="M16" s="133">
        <v>171000.00000000003</v>
      </c>
      <c r="N16" s="133">
        <v>171000.00000000003</v>
      </c>
      <c r="O16" s="133">
        <v>171000.00000000003</v>
      </c>
      <c r="P16" s="530">
        <f>F16*0.19/3</f>
        <v>120333.33333333333</v>
      </c>
      <c r="Q16" s="530">
        <v>120333.33333333333</v>
      </c>
      <c r="R16" s="530">
        <v>120333.33333333333</v>
      </c>
      <c r="S16" s="472"/>
      <c r="T16" s="472"/>
      <c r="U16" s="179">
        <v>0.27</v>
      </c>
      <c r="V16" s="179">
        <v>0.27</v>
      </c>
      <c r="W16" s="179">
        <v>0.27</v>
      </c>
      <c r="X16" s="179">
        <v>0.19</v>
      </c>
      <c r="Y16" s="180"/>
      <c r="Z16" s="148" t="s">
        <v>184</v>
      </c>
      <c r="AA16" s="146" t="s">
        <v>108</v>
      </c>
    </row>
    <row r="17" spans="2:27" ht="18" customHeight="1" x14ac:dyDescent="0.2">
      <c r="B17" s="467"/>
      <c r="C17" s="393"/>
      <c r="D17" s="395"/>
      <c r="E17" s="396"/>
      <c r="F17" s="506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3"/>
      <c r="V17" s="393"/>
      <c r="W17" s="393"/>
      <c r="X17" s="393"/>
      <c r="Y17" s="393"/>
      <c r="Z17" s="393"/>
      <c r="AA17" s="398"/>
    </row>
    <row r="18" spans="2:27" ht="84" customHeight="1" x14ac:dyDescent="0.2">
      <c r="B18" s="545">
        <v>31701</v>
      </c>
      <c r="C18" s="166" t="s">
        <v>47</v>
      </c>
      <c r="D18" s="478">
        <v>1600000</v>
      </c>
      <c r="E18" s="478">
        <v>0</v>
      </c>
      <c r="F18" s="505">
        <f>D18+E18</f>
        <v>1600000</v>
      </c>
      <c r="G18" s="530">
        <f>F18/3</f>
        <v>533333.33333333337</v>
      </c>
      <c r="H18" s="530">
        <v>533333.33333333337</v>
      </c>
      <c r="I18" s="530">
        <v>533333.33333333337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6">
        <v>0</v>
      </c>
      <c r="R18" s="136">
        <v>0</v>
      </c>
      <c r="S18" s="472"/>
      <c r="T18" s="472"/>
      <c r="U18" s="180">
        <v>1</v>
      </c>
      <c r="V18" s="180">
        <v>0</v>
      </c>
      <c r="W18" s="180">
        <v>0</v>
      </c>
      <c r="X18" s="180">
        <v>0</v>
      </c>
      <c r="Y18" s="180"/>
      <c r="Z18" s="148" t="s">
        <v>184</v>
      </c>
      <c r="AA18" s="146" t="s">
        <v>108</v>
      </c>
    </row>
    <row r="19" spans="2:27" ht="18" customHeight="1" x14ac:dyDescent="0.2">
      <c r="B19" s="467"/>
      <c r="C19" s="393"/>
      <c r="D19" s="395"/>
      <c r="E19" s="396"/>
      <c r="F19" s="506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3"/>
      <c r="V19" s="393"/>
      <c r="W19" s="393"/>
      <c r="X19" s="393"/>
      <c r="Y19" s="393"/>
      <c r="Z19" s="393"/>
      <c r="AA19" s="398"/>
    </row>
    <row r="20" spans="2:27" ht="84" customHeight="1" x14ac:dyDescent="0.2">
      <c r="B20" s="545">
        <v>31801</v>
      </c>
      <c r="C20" s="166" t="s">
        <v>33</v>
      </c>
      <c r="D20" s="478">
        <v>75000</v>
      </c>
      <c r="E20" s="478">
        <v>0</v>
      </c>
      <c r="F20" s="505">
        <f>D20+E20</f>
        <v>75000</v>
      </c>
      <c r="G20" s="530">
        <f>F20/3</f>
        <v>25000</v>
      </c>
      <c r="H20" s="530">
        <v>25000</v>
      </c>
      <c r="I20" s="530">
        <v>25000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6">
        <v>0</v>
      </c>
      <c r="R20" s="136">
        <v>0</v>
      </c>
      <c r="S20" s="472"/>
      <c r="T20" s="472"/>
      <c r="U20" s="180">
        <v>1</v>
      </c>
      <c r="V20" s="180">
        <v>0</v>
      </c>
      <c r="W20" s="180">
        <v>0</v>
      </c>
      <c r="X20" s="180">
        <v>0</v>
      </c>
      <c r="Y20" s="180"/>
      <c r="Z20" s="148" t="s">
        <v>184</v>
      </c>
      <c r="AA20" s="146" t="s">
        <v>108</v>
      </c>
    </row>
    <row r="21" spans="2:27" ht="18" customHeight="1" x14ac:dyDescent="0.2">
      <c r="B21" s="393"/>
      <c r="C21" s="393"/>
      <c r="D21" s="395"/>
      <c r="E21" s="396"/>
      <c r="F21" s="506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6"/>
      <c r="V21" s="536"/>
      <c r="W21" s="536"/>
      <c r="X21" s="536"/>
      <c r="Y21" s="536"/>
      <c r="Z21" s="536"/>
      <c r="AA21" s="535"/>
    </row>
    <row r="22" spans="2:27" ht="26.25" x14ac:dyDescent="0.2">
      <c r="B22" s="297">
        <v>3100</v>
      </c>
      <c r="C22" s="159" t="s">
        <v>35</v>
      </c>
      <c r="D22" s="401">
        <f>SUM(D4+D6+D8+D10+D12+D14+D16+D18+D20)</f>
        <v>20683603</v>
      </c>
      <c r="E22" s="401">
        <f>SUM(E4+E6+E8+E10+E12+E14+E16+E18+E20)</f>
        <v>9215433</v>
      </c>
      <c r="F22" s="401">
        <f>SUM(F4+F6+F8+F10+F12+F14+F16+F18+F20)</f>
        <v>29899036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26"/>
      <c r="T22" s="126"/>
      <c r="U22" s="109"/>
      <c r="V22" s="109"/>
      <c r="W22" s="109"/>
      <c r="X22" s="109"/>
      <c r="AA22" s="102"/>
    </row>
    <row r="23" spans="2:27" ht="18" customHeight="1" x14ac:dyDescent="0.2">
      <c r="B23" s="393"/>
      <c r="C23" s="393"/>
      <c r="D23" s="395"/>
      <c r="E23" s="396"/>
      <c r="F23" s="506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3"/>
      <c r="V23" s="393"/>
      <c r="W23" s="393"/>
      <c r="X23" s="393"/>
      <c r="Y23" s="393"/>
      <c r="Z23" s="393"/>
      <c r="AA23" s="398"/>
    </row>
    <row r="32" spans="2:27" ht="17.25" hidden="1" customHeight="1" x14ac:dyDescent="0.2">
      <c r="B32" s="147">
        <v>31603</v>
      </c>
      <c r="C32" s="166" t="s">
        <v>165</v>
      </c>
      <c r="D32" s="317">
        <v>0</v>
      </c>
      <c r="E32" s="323">
        <v>0</v>
      </c>
      <c r="F32" s="323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0</v>
      </c>
      <c r="S32" s="380">
        <f>SUM(G32:R32)</f>
        <v>0</v>
      </c>
      <c r="T32" s="380"/>
      <c r="U32" s="180">
        <v>0</v>
      </c>
      <c r="V32" s="180">
        <v>0</v>
      </c>
      <c r="W32" s="180">
        <v>0</v>
      </c>
      <c r="X32" s="180">
        <v>0</v>
      </c>
      <c r="Y32" s="180">
        <v>1</v>
      </c>
      <c r="Z32" s="166" t="s">
        <v>186</v>
      </c>
      <c r="AA32" s="146" t="s">
        <v>108</v>
      </c>
    </row>
    <row r="33" spans="2:27" ht="23.25" hidden="1" x14ac:dyDescent="0.2">
      <c r="B33" s="277"/>
      <c r="C33" s="277"/>
      <c r="D33" s="324"/>
      <c r="E33" s="325"/>
      <c r="F33" s="326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80"/>
      <c r="T33" s="280"/>
      <c r="U33" s="277"/>
      <c r="V33" s="277"/>
      <c r="W33" s="277"/>
      <c r="X33" s="277"/>
      <c r="Y33" s="277"/>
      <c r="Z33" s="277"/>
      <c r="AA33" s="278"/>
    </row>
    <row r="34" spans="2:27" ht="17.25" hidden="1" customHeight="1" x14ac:dyDescent="0.2">
      <c r="B34" s="147">
        <v>31701</v>
      </c>
      <c r="C34" s="166" t="s">
        <v>110</v>
      </c>
      <c r="D34" s="317">
        <v>0</v>
      </c>
      <c r="E34" s="323">
        <v>0</v>
      </c>
      <c r="F34" s="323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0</v>
      </c>
      <c r="R34" s="136">
        <v>0</v>
      </c>
      <c r="S34" s="381">
        <f>SUM(G34:R34)</f>
        <v>0</v>
      </c>
      <c r="T34" s="381"/>
      <c r="U34" s="180">
        <v>0</v>
      </c>
      <c r="V34" s="180">
        <v>0</v>
      </c>
      <c r="W34" s="180">
        <v>0</v>
      </c>
      <c r="X34" s="180">
        <v>0</v>
      </c>
      <c r="Y34" s="180">
        <v>1</v>
      </c>
      <c r="Z34" s="147" t="s">
        <v>150</v>
      </c>
      <c r="AA34" s="146" t="s">
        <v>108</v>
      </c>
    </row>
    <row r="35" spans="2:27" ht="23.25" hidden="1" x14ac:dyDescent="0.2">
      <c r="B35" s="277"/>
      <c r="C35" s="277"/>
      <c r="D35" s="324"/>
      <c r="E35" s="325"/>
      <c r="F35" s="326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80"/>
      <c r="T35" s="280"/>
      <c r="U35" s="277"/>
      <c r="V35" s="277"/>
      <c r="W35" s="277"/>
      <c r="X35" s="277"/>
      <c r="Y35" s="277"/>
      <c r="Z35" s="277"/>
      <c r="AA35" s="278"/>
    </row>
    <row r="36" spans="2:27" ht="66.75" hidden="1" customHeight="1" x14ac:dyDescent="0.2">
      <c r="B36" s="147">
        <v>31801</v>
      </c>
      <c r="C36" s="166" t="s">
        <v>33</v>
      </c>
      <c r="D36" s="317">
        <v>0</v>
      </c>
      <c r="E36" s="323">
        <v>0</v>
      </c>
      <c r="F36" s="323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78">
        <f>SUM(G36:R36)</f>
        <v>0</v>
      </c>
      <c r="T36" s="178"/>
      <c r="U36" s="180">
        <v>0</v>
      </c>
      <c r="V36" s="180">
        <v>0</v>
      </c>
      <c r="W36" s="180">
        <v>0</v>
      </c>
      <c r="X36" s="180">
        <v>0</v>
      </c>
      <c r="Y36" s="180">
        <v>1</v>
      </c>
      <c r="Z36" s="147" t="s">
        <v>150</v>
      </c>
      <c r="AA36" s="146" t="s">
        <v>108</v>
      </c>
    </row>
    <row r="37" spans="2:27" ht="16.5" customHeight="1" x14ac:dyDescent="0.2">
      <c r="D37" s="122"/>
      <c r="E37" s="108"/>
      <c r="F37" s="123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5"/>
      <c r="T37" s="125"/>
      <c r="U37" s="109"/>
      <c r="V37" s="109"/>
      <c r="W37" s="109"/>
      <c r="X37" s="109"/>
      <c r="AA37" s="106"/>
    </row>
    <row r="39" spans="2:27" ht="16.5" customHeight="1" x14ac:dyDescent="0.2">
      <c r="B39" s="94"/>
      <c r="C39" s="96"/>
      <c r="D39" s="175"/>
      <c r="E39" s="175"/>
      <c r="F39" s="175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27"/>
      <c r="T39" s="127"/>
      <c r="U39" s="109"/>
      <c r="V39" s="109"/>
      <c r="W39" s="112"/>
      <c r="X39" s="112"/>
      <c r="AA39" s="103"/>
    </row>
    <row r="40" spans="2:27" ht="30.75" customHeight="1" x14ac:dyDescent="0.2">
      <c r="D40" s="10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26"/>
      <c r="T40" s="126"/>
      <c r="AA40" s="103"/>
    </row>
    <row r="41" spans="2:27" ht="25.5" customHeight="1" x14ac:dyDescent="0.2">
      <c r="D41" s="104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26"/>
      <c r="T41" s="126"/>
      <c r="X41" s="97"/>
      <c r="AA41" s="103"/>
    </row>
    <row r="42" spans="2:27" ht="86.25" customHeight="1" x14ac:dyDescent="0.2">
      <c r="B42" s="571" t="s">
        <v>4</v>
      </c>
      <c r="C42" s="571" t="s">
        <v>5</v>
      </c>
      <c r="D42" s="573" t="s">
        <v>6</v>
      </c>
      <c r="E42" s="575" t="s">
        <v>7</v>
      </c>
      <c r="F42" s="563" t="s">
        <v>214</v>
      </c>
      <c r="G42" s="577" t="s">
        <v>98</v>
      </c>
      <c r="H42" s="578"/>
      <c r="I42" s="578"/>
      <c r="J42" s="578"/>
      <c r="K42" s="578"/>
      <c r="L42" s="578"/>
      <c r="M42" s="578"/>
      <c r="N42" s="578"/>
      <c r="O42" s="578"/>
      <c r="P42" s="578"/>
      <c r="Q42" s="578"/>
      <c r="R42" s="579"/>
      <c r="S42" s="176"/>
      <c r="T42" s="176"/>
      <c r="U42" s="580" t="s">
        <v>126</v>
      </c>
      <c r="V42" s="581"/>
      <c r="W42" s="581"/>
      <c r="X42" s="582"/>
      <c r="Y42" s="165" t="s">
        <v>100</v>
      </c>
      <c r="Z42" s="567" t="s">
        <v>87</v>
      </c>
      <c r="AA42" s="569" t="s">
        <v>97</v>
      </c>
    </row>
    <row r="43" spans="2:27" ht="45.6" customHeight="1" x14ac:dyDescent="0.2">
      <c r="B43" s="572"/>
      <c r="C43" s="572"/>
      <c r="D43" s="574"/>
      <c r="E43" s="576"/>
      <c r="F43" s="564"/>
      <c r="G43" s="474" t="s">
        <v>88</v>
      </c>
      <c r="H43" s="474" t="s">
        <v>89</v>
      </c>
      <c r="I43" s="474" t="s">
        <v>118</v>
      </c>
      <c r="J43" s="475" t="s">
        <v>90</v>
      </c>
      <c r="K43" s="475" t="s">
        <v>119</v>
      </c>
      <c r="L43" s="475" t="s">
        <v>125</v>
      </c>
      <c r="M43" s="476" t="s">
        <v>120</v>
      </c>
      <c r="N43" s="476" t="s">
        <v>92</v>
      </c>
      <c r="O43" s="476" t="s">
        <v>93</v>
      </c>
      <c r="P43" s="477" t="s">
        <v>94</v>
      </c>
      <c r="Q43" s="477" t="s">
        <v>95</v>
      </c>
      <c r="R43" s="477" t="s">
        <v>96</v>
      </c>
      <c r="S43" s="177"/>
      <c r="T43" s="177"/>
      <c r="U43" s="162" t="s">
        <v>83</v>
      </c>
      <c r="V43" s="162" t="s">
        <v>84</v>
      </c>
      <c r="W43" s="162" t="s">
        <v>85</v>
      </c>
      <c r="X43" s="162" t="s">
        <v>86</v>
      </c>
      <c r="Y43" s="164"/>
      <c r="Z43" s="570"/>
      <c r="AA43" s="570"/>
    </row>
    <row r="44" spans="2:27" ht="19.5" customHeight="1" x14ac:dyDescent="0.2">
      <c r="B44" s="388"/>
      <c r="C44" s="389"/>
      <c r="D44" s="402"/>
      <c r="E44" s="390"/>
      <c r="F44" s="403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5"/>
      <c r="T44" s="405"/>
      <c r="U44" s="392"/>
      <c r="V44" s="392"/>
      <c r="W44" s="392"/>
      <c r="X44" s="406"/>
      <c r="Y44" s="407"/>
      <c r="Z44" s="388"/>
      <c r="AA44" s="388"/>
    </row>
    <row r="45" spans="2:27" s="482" customFormat="1" ht="120.75" customHeight="1" x14ac:dyDescent="0.2">
      <c r="B45" s="545">
        <v>32301</v>
      </c>
      <c r="C45" s="166" t="s">
        <v>37</v>
      </c>
      <c r="D45" s="322">
        <v>4000000</v>
      </c>
      <c r="E45" s="478">
        <v>16840942</v>
      </c>
      <c r="F45" s="489">
        <f>D45+E45</f>
        <v>20840942</v>
      </c>
      <c r="G45" s="529">
        <f>F45*0.29/3</f>
        <v>2014624.3933333333</v>
      </c>
      <c r="H45" s="529">
        <v>2014624.3933333333</v>
      </c>
      <c r="I45" s="529">
        <v>2014624.3933333333</v>
      </c>
      <c r="J45" s="529">
        <v>2014624.3933333333</v>
      </c>
      <c r="K45" s="529">
        <v>2014624.3933333333</v>
      </c>
      <c r="L45" s="529">
        <v>2014624.3933333333</v>
      </c>
      <c r="M45" s="529">
        <v>2014624.3933333333</v>
      </c>
      <c r="N45" s="529">
        <v>2014624.3933333333</v>
      </c>
      <c r="O45" s="529">
        <v>2014624.3933333333</v>
      </c>
      <c r="P45" s="529">
        <f>F45*0.13/3</f>
        <v>903107.48666666669</v>
      </c>
      <c r="Q45" s="529">
        <v>903107.48666666669</v>
      </c>
      <c r="R45" s="529">
        <v>903107.48666666669</v>
      </c>
      <c r="S45" s="491">
        <f>SUM(G45:R45)</f>
        <v>20840942.000000004</v>
      </c>
      <c r="T45" s="487">
        <f>SUM(G45:R45)</f>
        <v>20840942.000000004</v>
      </c>
      <c r="U45" s="171">
        <v>0.28999999999999998</v>
      </c>
      <c r="V45" s="171">
        <v>0.28999999999999998</v>
      </c>
      <c r="W45" s="171">
        <v>0.28999999999999998</v>
      </c>
      <c r="X45" s="171">
        <v>0.13</v>
      </c>
      <c r="Y45" s="191"/>
      <c r="Z45" s="166" t="s">
        <v>183</v>
      </c>
      <c r="AA45" s="166" t="s">
        <v>112</v>
      </c>
    </row>
    <row r="46" spans="2:27" ht="19.5" hidden="1" customHeight="1" x14ac:dyDescent="0.2">
      <c r="B46" s="359"/>
      <c r="C46" s="287"/>
      <c r="D46" s="319"/>
      <c r="E46" s="320"/>
      <c r="F46" s="321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9"/>
      <c r="T46" s="289"/>
      <c r="U46" s="290"/>
      <c r="V46" s="290"/>
      <c r="W46" s="290"/>
      <c r="X46" s="291"/>
      <c r="Y46" s="292"/>
      <c r="Z46" s="286"/>
      <c r="AA46" s="286"/>
    </row>
    <row r="47" spans="2:27" ht="87" hidden="1" customHeight="1" x14ac:dyDescent="0.2">
      <c r="B47" s="541">
        <v>32302</v>
      </c>
      <c r="C47" s="184" t="s">
        <v>175</v>
      </c>
      <c r="D47" s="322">
        <v>0</v>
      </c>
      <c r="E47" s="317">
        <v>0</v>
      </c>
      <c r="F47" s="318">
        <f>D47+E47</f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83">
        <f>SUM(G47:R47)</f>
        <v>0</v>
      </c>
      <c r="T47" s="183"/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  <c r="AA47" s="133">
        <v>0</v>
      </c>
    </row>
    <row r="48" spans="2:27" ht="19.5" customHeight="1" x14ac:dyDescent="0.2">
      <c r="B48" s="550"/>
      <c r="C48" s="389"/>
      <c r="D48" s="402"/>
      <c r="E48" s="390"/>
      <c r="F48" s="403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5"/>
      <c r="T48" s="405"/>
      <c r="U48" s="392"/>
      <c r="V48" s="392"/>
      <c r="W48" s="392"/>
      <c r="X48" s="406"/>
      <c r="Y48" s="407"/>
      <c r="Z48" s="388"/>
      <c r="AA48" s="388"/>
    </row>
    <row r="49" spans="2:27" s="482" customFormat="1" ht="117" customHeight="1" x14ac:dyDescent="0.2">
      <c r="B49" s="545">
        <v>32401</v>
      </c>
      <c r="C49" s="511" t="s">
        <v>173</v>
      </c>
      <c r="D49" s="322">
        <v>16000000</v>
      </c>
      <c r="E49" s="478">
        <v>0</v>
      </c>
      <c r="F49" s="489">
        <f>D49+E49</f>
        <v>16000000</v>
      </c>
      <c r="G49" s="529">
        <f>F49*0.25/3</f>
        <v>1333333.3333333333</v>
      </c>
      <c r="H49" s="529">
        <v>1333333.3333333333</v>
      </c>
      <c r="I49" s="529">
        <v>1333333.3333333333</v>
      </c>
      <c r="J49" s="529">
        <v>1333333.3333333333</v>
      </c>
      <c r="K49" s="529">
        <v>1333333.3333333333</v>
      </c>
      <c r="L49" s="529">
        <v>1333333.3333333333</v>
      </c>
      <c r="M49" s="529">
        <v>1333333.3333333333</v>
      </c>
      <c r="N49" s="529">
        <v>1333333.3333333333</v>
      </c>
      <c r="O49" s="529">
        <v>1333333.3333333333</v>
      </c>
      <c r="P49" s="529">
        <v>1333333.3333333333</v>
      </c>
      <c r="Q49" s="529">
        <v>1333333.3333333333</v>
      </c>
      <c r="R49" s="529">
        <v>1333333.3333333333</v>
      </c>
      <c r="S49" s="486">
        <f>SUM(G49:R49)</f>
        <v>16000000.000000002</v>
      </c>
      <c r="T49" s="487">
        <f>SUM(G49:R49)</f>
        <v>16000000.000000002</v>
      </c>
      <c r="U49" s="171">
        <v>0.25</v>
      </c>
      <c r="V49" s="171">
        <v>0.25</v>
      </c>
      <c r="W49" s="171">
        <v>0.25</v>
      </c>
      <c r="X49" s="171">
        <v>0.25</v>
      </c>
      <c r="Y49" s="492"/>
      <c r="Z49" s="166" t="s">
        <v>183</v>
      </c>
      <c r="AA49" s="166" t="s">
        <v>112</v>
      </c>
    </row>
    <row r="50" spans="2:27" ht="19.5" customHeight="1" x14ac:dyDescent="0.2">
      <c r="B50" s="550"/>
      <c r="C50" s="389"/>
      <c r="D50" s="402"/>
      <c r="E50" s="390"/>
      <c r="F50" s="403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5"/>
      <c r="T50" s="405"/>
      <c r="U50" s="392"/>
      <c r="V50" s="392"/>
      <c r="W50" s="392"/>
      <c r="X50" s="406"/>
      <c r="Y50" s="407"/>
      <c r="Z50" s="388"/>
      <c r="AA50" s="388"/>
    </row>
    <row r="51" spans="2:27" s="482" customFormat="1" ht="188.25" customHeight="1" x14ac:dyDescent="0.2">
      <c r="B51" s="545">
        <v>32503</v>
      </c>
      <c r="C51" s="511" t="s">
        <v>140</v>
      </c>
      <c r="D51" s="322">
        <v>750000</v>
      </c>
      <c r="E51" s="478">
        <v>0</v>
      </c>
      <c r="F51" s="489">
        <f>D51+E51</f>
        <v>750000</v>
      </c>
      <c r="G51" s="483">
        <f>F51*0.25/3</f>
        <v>62500</v>
      </c>
      <c r="H51" s="483">
        <v>62500</v>
      </c>
      <c r="I51" s="483">
        <v>62500</v>
      </c>
      <c r="J51" s="483">
        <f>F51*0.26/3</f>
        <v>65000</v>
      </c>
      <c r="K51" s="483">
        <v>65000</v>
      </c>
      <c r="L51" s="483">
        <v>65000</v>
      </c>
      <c r="M51" s="483">
        <v>65000</v>
      </c>
      <c r="N51" s="483">
        <v>65000</v>
      </c>
      <c r="O51" s="483">
        <v>65000</v>
      </c>
      <c r="P51" s="483">
        <f>F51*0.23/3</f>
        <v>57500</v>
      </c>
      <c r="Q51" s="483">
        <v>57500</v>
      </c>
      <c r="R51" s="483">
        <v>57500</v>
      </c>
      <c r="S51" s="486">
        <f>SUM(G51:R51)</f>
        <v>750000</v>
      </c>
      <c r="T51" s="487">
        <f>SUM(G51:R51)</f>
        <v>750000</v>
      </c>
      <c r="U51" s="171">
        <v>0.25</v>
      </c>
      <c r="V51" s="171">
        <v>0.26</v>
      </c>
      <c r="W51" s="171">
        <v>0.26</v>
      </c>
      <c r="X51" s="171">
        <v>0.23</v>
      </c>
      <c r="Y51" s="492"/>
      <c r="Z51" s="166" t="s">
        <v>150</v>
      </c>
      <c r="AA51" s="166" t="s">
        <v>112</v>
      </c>
    </row>
    <row r="52" spans="2:27" ht="23.25" x14ac:dyDescent="0.2">
      <c r="B52" s="550"/>
      <c r="C52" s="389"/>
      <c r="D52" s="402"/>
      <c r="E52" s="390"/>
      <c r="F52" s="403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5"/>
      <c r="T52" s="405"/>
      <c r="U52" s="408"/>
      <c r="V52" s="408"/>
      <c r="W52" s="408"/>
      <c r="X52" s="408"/>
      <c r="Y52" s="409"/>
      <c r="Z52" s="388"/>
      <c r="AA52" s="389"/>
    </row>
    <row r="53" spans="2:27" s="482" customFormat="1" ht="107.25" customHeight="1" x14ac:dyDescent="0.2">
      <c r="B53" s="545">
        <v>32601</v>
      </c>
      <c r="C53" s="166" t="s">
        <v>111</v>
      </c>
      <c r="D53" s="478">
        <v>170000</v>
      </c>
      <c r="E53" s="478">
        <v>0</v>
      </c>
      <c r="F53" s="489">
        <f>D53+E53</f>
        <v>170000</v>
      </c>
      <c r="G53" s="529">
        <f>F53*0.26/3</f>
        <v>14733.333333333334</v>
      </c>
      <c r="H53" s="529">
        <v>14733.333333333334</v>
      </c>
      <c r="I53" s="529">
        <v>14733.333333333334</v>
      </c>
      <c r="J53" s="529">
        <v>14733.333333333334</v>
      </c>
      <c r="K53" s="529">
        <v>14733.333333333334</v>
      </c>
      <c r="L53" s="529">
        <v>14733.333333333334</v>
      </c>
      <c r="M53" s="483">
        <f>F53*0.24/3</f>
        <v>13600</v>
      </c>
      <c r="N53" s="483">
        <v>13600</v>
      </c>
      <c r="O53" s="483">
        <v>13600</v>
      </c>
      <c r="P53" s="483">
        <f>F53*0.24/3</f>
        <v>13600</v>
      </c>
      <c r="Q53" s="483">
        <v>13600</v>
      </c>
      <c r="R53" s="483">
        <v>13600</v>
      </c>
      <c r="S53" s="486">
        <f>SUM(G53:R53)</f>
        <v>170000</v>
      </c>
      <c r="T53" s="487">
        <f>SUM(G53:R53)</f>
        <v>170000</v>
      </c>
      <c r="U53" s="171">
        <v>0.26</v>
      </c>
      <c r="V53" s="171">
        <v>0.26</v>
      </c>
      <c r="W53" s="171">
        <v>0.24</v>
      </c>
      <c r="X53" s="171">
        <v>0.24</v>
      </c>
      <c r="Y53" s="492"/>
      <c r="Z53" s="147" t="s">
        <v>150</v>
      </c>
      <c r="AA53" s="166" t="s">
        <v>112</v>
      </c>
    </row>
    <row r="54" spans="2:27" ht="23.25" x14ac:dyDescent="0.2">
      <c r="B54" s="550"/>
      <c r="C54" s="388"/>
      <c r="D54" s="390"/>
      <c r="E54" s="390"/>
      <c r="F54" s="403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5"/>
      <c r="T54" s="405"/>
      <c r="U54" s="392"/>
      <c r="V54" s="392"/>
      <c r="W54" s="392"/>
      <c r="X54" s="392"/>
      <c r="Y54" s="392"/>
      <c r="Z54" s="388"/>
      <c r="AA54" s="391"/>
    </row>
    <row r="55" spans="2:27" s="482" customFormat="1" ht="101.25" customHeight="1" x14ac:dyDescent="0.2">
      <c r="B55" s="545">
        <v>32701</v>
      </c>
      <c r="C55" s="166" t="s">
        <v>177</v>
      </c>
      <c r="D55" s="322">
        <v>5000000</v>
      </c>
      <c r="E55" s="478">
        <v>0</v>
      </c>
      <c r="F55" s="489">
        <f>D55+E55</f>
        <v>5000000</v>
      </c>
      <c r="G55" s="483">
        <v>0</v>
      </c>
      <c r="H55" s="483">
        <v>0</v>
      </c>
      <c r="I55" s="483">
        <v>0</v>
      </c>
      <c r="J55" s="483">
        <v>0</v>
      </c>
      <c r="K55" s="483">
        <v>0</v>
      </c>
      <c r="L55" s="483">
        <v>0</v>
      </c>
      <c r="M55" s="529">
        <f>F55/3</f>
        <v>1666666.6666666667</v>
      </c>
      <c r="N55" s="529">
        <v>1666666.6666666667</v>
      </c>
      <c r="O55" s="529">
        <v>1666666.6666666667</v>
      </c>
      <c r="P55" s="483">
        <v>0</v>
      </c>
      <c r="Q55" s="483">
        <v>0</v>
      </c>
      <c r="R55" s="483">
        <v>0</v>
      </c>
      <c r="S55" s="486">
        <f>SUM(G55:R55)</f>
        <v>5000000</v>
      </c>
      <c r="T55" s="487">
        <f>SUM(G55:R55)</f>
        <v>5000000</v>
      </c>
      <c r="U55" s="171">
        <v>0</v>
      </c>
      <c r="V55" s="171">
        <v>0</v>
      </c>
      <c r="W55" s="171">
        <v>1</v>
      </c>
      <c r="X55" s="171">
        <v>0</v>
      </c>
      <c r="Y55" s="492"/>
      <c r="Z55" s="166" t="s">
        <v>150</v>
      </c>
      <c r="AA55" s="166" t="s">
        <v>108</v>
      </c>
    </row>
    <row r="56" spans="2:27" ht="20.25" x14ac:dyDescent="0.2">
      <c r="B56" s="388"/>
      <c r="C56" s="388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5"/>
      <c r="T56" s="405"/>
      <c r="U56" s="392"/>
      <c r="V56" s="392"/>
      <c r="W56" s="392"/>
      <c r="X56" s="392"/>
      <c r="Y56" s="392"/>
      <c r="Z56" s="388"/>
      <c r="AA56" s="391"/>
    </row>
    <row r="57" spans="2:27" ht="24.75" customHeight="1" x14ac:dyDescent="0.2">
      <c r="D57" s="107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26"/>
      <c r="T57" s="126"/>
      <c r="U57" s="109"/>
      <c r="V57" s="109"/>
      <c r="W57" s="109"/>
      <c r="X57" s="109"/>
      <c r="AA57" s="103"/>
    </row>
    <row r="58" spans="2:27" x14ac:dyDescent="0.2">
      <c r="D58" s="10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26"/>
      <c r="T58" s="126"/>
      <c r="AA58" s="103"/>
    </row>
    <row r="59" spans="2:27" ht="61.5" customHeight="1" x14ac:dyDescent="0.2">
      <c r="B59" s="297">
        <v>3200</v>
      </c>
      <c r="C59" s="159" t="s">
        <v>38</v>
      </c>
      <c r="D59" s="312">
        <f>D45+D47+D49+D51+D53+D55</f>
        <v>25920000</v>
      </c>
      <c r="E59" s="312">
        <f>E45+E51+E53+E55</f>
        <v>16840942</v>
      </c>
      <c r="F59" s="313">
        <f>+F45+F47+F49+F51+F53+F55</f>
        <v>42760942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127"/>
      <c r="T59" s="127"/>
      <c r="AA59" s="103"/>
    </row>
    <row r="63" spans="2:27" ht="93.75" customHeight="1" x14ac:dyDescent="0.2"/>
    <row r="64" spans="2:27" ht="3" hidden="1" customHeight="1" x14ac:dyDescent="0.2"/>
    <row r="65" spans="2:27" ht="92.25" customHeight="1" x14ac:dyDescent="0.2">
      <c r="B65" s="571" t="s">
        <v>4</v>
      </c>
      <c r="C65" s="571" t="s">
        <v>5</v>
      </c>
      <c r="D65" s="573" t="s">
        <v>6</v>
      </c>
      <c r="E65" s="575" t="s">
        <v>7</v>
      </c>
      <c r="F65" s="563" t="s">
        <v>214</v>
      </c>
      <c r="G65" s="577" t="s">
        <v>98</v>
      </c>
      <c r="H65" s="578"/>
      <c r="I65" s="578"/>
      <c r="J65" s="578"/>
      <c r="K65" s="578"/>
      <c r="L65" s="578"/>
      <c r="M65" s="578"/>
      <c r="N65" s="578"/>
      <c r="O65" s="578"/>
      <c r="P65" s="578"/>
      <c r="Q65" s="578"/>
      <c r="R65" s="579"/>
      <c r="S65" s="176"/>
      <c r="T65" s="176"/>
      <c r="U65" s="580" t="s">
        <v>126</v>
      </c>
      <c r="V65" s="581"/>
      <c r="W65" s="581"/>
      <c r="X65" s="582"/>
      <c r="Y65" s="165" t="s">
        <v>100</v>
      </c>
      <c r="Z65" s="567" t="s">
        <v>87</v>
      </c>
      <c r="AA65" s="569" t="s">
        <v>97</v>
      </c>
    </row>
    <row r="66" spans="2:27" ht="48" customHeight="1" x14ac:dyDescent="0.2">
      <c r="B66" s="572"/>
      <c r="C66" s="572"/>
      <c r="D66" s="574"/>
      <c r="E66" s="576"/>
      <c r="F66" s="564"/>
      <c r="G66" s="469" t="s">
        <v>88</v>
      </c>
      <c r="H66" s="469" t="s">
        <v>89</v>
      </c>
      <c r="I66" s="469" t="s">
        <v>118</v>
      </c>
      <c r="J66" s="469" t="s">
        <v>90</v>
      </c>
      <c r="K66" s="469" t="s">
        <v>119</v>
      </c>
      <c r="L66" s="469" t="s">
        <v>125</v>
      </c>
      <c r="M66" s="469" t="s">
        <v>120</v>
      </c>
      <c r="N66" s="469" t="s">
        <v>92</v>
      </c>
      <c r="O66" s="469" t="s">
        <v>93</v>
      </c>
      <c r="P66" s="469" t="s">
        <v>94</v>
      </c>
      <c r="Q66" s="469" t="s">
        <v>95</v>
      </c>
      <c r="R66" s="469" t="s">
        <v>96</v>
      </c>
      <c r="S66" s="177"/>
      <c r="T66" s="177"/>
      <c r="U66" s="162" t="s">
        <v>83</v>
      </c>
      <c r="V66" s="162" t="s">
        <v>84</v>
      </c>
      <c r="W66" s="162" t="s">
        <v>85</v>
      </c>
      <c r="X66" s="162" t="s">
        <v>86</v>
      </c>
      <c r="Y66" s="164"/>
      <c r="Z66" s="570"/>
      <c r="AA66" s="570"/>
    </row>
    <row r="67" spans="2:27" s="482" customFormat="1" ht="123.75" customHeight="1" x14ac:dyDescent="0.2">
      <c r="B67" s="545">
        <v>33104</v>
      </c>
      <c r="C67" s="166" t="s">
        <v>141</v>
      </c>
      <c r="D67" s="322">
        <v>1000000</v>
      </c>
      <c r="E67" s="478">
        <v>1819867</v>
      </c>
      <c r="F67" s="489">
        <f>D67+E67</f>
        <v>2819867</v>
      </c>
      <c r="G67" s="529">
        <f>F67*0.26/3</f>
        <v>244388.47333333336</v>
      </c>
      <c r="H67" s="529">
        <v>244388.47333333336</v>
      </c>
      <c r="I67" s="529">
        <v>244388.47333333336</v>
      </c>
      <c r="J67" s="529">
        <v>244388.47333333336</v>
      </c>
      <c r="K67" s="529">
        <v>244388.47333333336</v>
      </c>
      <c r="L67" s="529">
        <v>244388.47333333336</v>
      </c>
      <c r="M67" s="529">
        <v>244388.47333333336</v>
      </c>
      <c r="N67" s="529">
        <v>244388.47333333336</v>
      </c>
      <c r="O67" s="529">
        <v>244388.47333333336</v>
      </c>
      <c r="P67" s="529">
        <f>F67*0.22/3</f>
        <v>206790.24666666667</v>
      </c>
      <c r="Q67" s="529">
        <v>206790.24666666667</v>
      </c>
      <c r="R67" s="529">
        <v>206790.24666666667</v>
      </c>
      <c r="S67" s="486">
        <f>SUM(G67:R67)</f>
        <v>2819867</v>
      </c>
      <c r="T67" s="487">
        <f>SUM(G67:R67)</f>
        <v>2819867</v>
      </c>
      <c r="U67" s="171">
        <v>0.26</v>
      </c>
      <c r="V67" s="171">
        <v>0.26</v>
      </c>
      <c r="W67" s="171">
        <v>0.26</v>
      </c>
      <c r="X67" s="171">
        <v>0.22</v>
      </c>
      <c r="Y67" s="191"/>
      <c r="Z67" s="147" t="s">
        <v>150</v>
      </c>
      <c r="AA67" s="147" t="s">
        <v>108</v>
      </c>
    </row>
    <row r="68" spans="2:27" ht="23.25" hidden="1" x14ac:dyDescent="0.2">
      <c r="B68" s="551"/>
      <c r="C68" s="187"/>
      <c r="D68" s="327"/>
      <c r="E68" s="328"/>
      <c r="F68" s="329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88"/>
      <c r="T68" s="188"/>
      <c r="U68" s="189"/>
      <c r="V68" s="189"/>
      <c r="W68" s="189"/>
      <c r="X68" s="189"/>
      <c r="Y68" s="190"/>
      <c r="Z68" s="186"/>
      <c r="AA68" s="186"/>
    </row>
    <row r="69" spans="2:27" ht="81" hidden="1" customHeight="1" x14ac:dyDescent="0.2">
      <c r="B69" s="541">
        <v>33301</v>
      </c>
      <c r="C69" s="166" t="s">
        <v>178</v>
      </c>
      <c r="D69" s="316">
        <v>0</v>
      </c>
      <c r="E69" s="317">
        <v>0</v>
      </c>
      <c r="F69" s="318">
        <f>D69+E69</f>
        <v>0</v>
      </c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  <c r="M69" s="133">
        <v>0</v>
      </c>
      <c r="N69" s="133">
        <v>0</v>
      </c>
      <c r="O69" s="133">
        <v>0</v>
      </c>
      <c r="P69" s="133">
        <v>0</v>
      </c>
      <c r="Q69" s="133">
        <v>0</v>
      </c>
      <c r="R69" s="133">
        <v>0</v>
      </c>
      <c r="S69" s="183">
        <f>SUM(G69:R69)</f>
        <v>0</v>
      </c>
      <c r="T69" s="183"/>
      <c r="U69" s="171">
        <v>0</v>
      </c>
      <c r="V69" s="171">
        <v>0</v>
      </c>
      <c r="W69" s="171">
        <v>0</v>
      </c>
      <c r="X69" s="171">
        <v>0</v>
      </c>
      <c r="Y69" s="167"/>
      <c r="Z69" s="146" t="s">
        <v>150</v>
      </c>
      <c r="AA69" s="146" t="s">
        <v>108</v>
      </c>
    </row>
    <row r="70" spans="2:27" ht="24" customHeight="1" x14ac:dyDescent="0.2">
      <c r="B70" s="552"/>
      <c r="C70" s="411"/>
      <c r="D70" s="412"/>
      <c r="E70" s="413"/>
      <c r="F70" s="414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6"/>
      <c r="T70" s="416"/>
      <c r="U70" s="417"/>
      <c r="V70" s="417"/>
      <c r="W70" s="417"/>
      <c r="X70" s="417"/>
      <c r="Y70" s="418"/>
      <c r="Z70" s="410"/>
      <c r="AA70" s="410"/>
    </row>
    <row r="71" spans="2:27" ht="91.5" hidden="1" customHeight="1" x14ac:dyDescent="0.2">
      <c r="B71" s="545">
        <v>33303</v>
      </c>
      <c r="C71" s="166" t="s">
        <v>166</v>
      </c>
      <c r="D71" s="316">
        <v>0</v>
      </c>
      <c r="E71" s="317">
        <v>0</v>
      </c>
      <c r="F71" s="318">
        <f>D71+E71</f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N71" s="133">
        <v>0</v>
      </c>
      <c r="O71" s="133">
        <v>0</v>
      </c>
      <c r="P71" s="133">
        <v>0</v>
      </c>
      <c r="Q71" s="133">
        <v>0</v>
      </c>
      <c r="R71" s="133">
        <v>0</v>
      </c>
      <c r="S71" s="183">
        <f>SUM(G71:R71)</f>
        <v>0</v>
      </c>
      <c r="T71" s="183"/>
      <c r="U71" s="171">
        <v>0</v>
      </c>
      <c r="V71" s="171">
        <v>0</v>
      </c>
      <c r="W71" s="171">
        <v>0</v>
      </c>
      <c r="X71" s="171">
        <v>0</v>
      </c>
      <c r="Y71" s="191"/>
      <c r="Z71" s="146" t="s">
        <v>150</v>
      </c>
      <c r="AA71" s="146" t="s">
        <v>108</v>
      </c>
    </row>
    <row r="72" spans="2:27" ht="23.25" hidden="1" x14ac:dyDescent="0.2">
      <c r="B72" s="551"/>
      <c r="C72" s="187"/>
      <c r="D72" s="327"/>
      <c r="E72" s="328"/>
      <c r="F72" s="329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88"/>
      <c r="T72" s="188"/>
      <c r="U72" s="189"/>
      <c r="V72" s="189"/>
      <c r="W72" s="189"/>
      <c r="X72" s="189"/>
      <c r="Y72" s="190"/>
      <c r="Z72" s="186"/>
      <c r="AA72" s="186"/>
    </row>
    <row r="73" spans="2:27" ht="87" hidden="1" customHeight="1" x14ac:dyDescent="0.2">
      <c r="B73" s="545">
        <v>33304</v>
      </c>
      <c r="C73" s="166" t="s">
        <v>167</v>
      </c>
      <c r="D73" s="316">
        <v>0</v>
      </c>
      <c r="E73" s="317">
        <v>0</v>
      </c>
      <c r="F73" s="318">
        <f>D73+E73</f>
        <v>0</v>
      </c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0</v>
      </c>
      <c r="M73" s="133">
        <v>0</v>
      </c>
      <c r="N73" s="133">
        <v>0</v>
      </c>
      <c r="O73" s="133">
        <v>0</v>
      </c>
      <c r="P73" s="133">
        <v>0</v>
      </c>
      <c r="Q73" s="133">
        <v>0</v>
      </c>
      <c r="R73" s="133">
        <v>0</v>
      </c>
      <c r="S73" s="183">
        <f>SUM(G73:R73)</f>
        <v>0</v>
      </c>
      <c r="T73" s="183"/>
      <c r="U73" s="171">
        <v>0</v>
      </c>
      <c r="V73" s="171">
        <v>0</v>
      </c>
      <c r="W73" s="171">
        <v>0</v>
      </c>
      <c r="X73" s="171">
        <v>0</v>
      </c>
      <c r="Y73" s="191"/>
      <c r="Z73" s="146" t="s">
        <v>150</v>
      </c>
      <c r="AA73" s="146" t="s">
        <v>108</v>
      </c>
    </row>
    <row r="74" spans="2:27" ht="23.25" hidden="1" x14ac:dyDescent="0.2">
      <c r="B74" s="551"/>
      <c r="C74" s="187"/>
      <c r="D74" s="327"/>
      <c r="E74" s="328"/>
      <c r="F74" s="329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88"/>
      <c r="T74" s="188"/>
      <c r="U74" s="189"/>
      <c r="V74" s="189"/>
      <c r="W74" s="189"/>
      <c r="X74" s="189"/>
      <c r="Y74" s="190"/>
      <c r="Z74" s="186"/>
      <c r="AA74" s="186"/>
    </row>
    <row r="75" spans="2:27" ht="78" hidden="1" customHeight="1" x14ac:dyDescent="0.2">
      <c r="B75" s="541">
        <v>33401</v>
      </c>
      <c r="C75" s="166" t="s">
        <v>142</v>
      </c>
      <c r="D75" s="322">
        <v>0</v>
      </c>
      <c r="E75" s="317">
        <v>0</v>
      </c>
      <c r="F75" s="318">
        <f>D75+E75</f>
        <v>0</v>
      </c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  <c r="M75" s="133">
        <v>0</v>
      </c>
      <c r="N75" s="133">
        <v>0</v>
      </c>
      <c r="O75" s="133">
        <v>0</v>
      </c>
      <c r="P75" s="133">
        <v>0</v>
      </c>
      <c r="Q75" s="133">
        <v>0</v>
      </c>
      <c r="R75" s="133">
        <v>0</v>
      </c>
      <c r="S75" s="183">
        <f>SUM(G75:R75)</f>
        <v>0</v>
      </c>
      <c r="T75" s="183"/>
      <c r="U75" s="171">
        <v>0</v>
      </c>
      <c r="V75" s="171">
        <v>0</v>
      </c>
      <c r="W75" s="171">
        <v>0</v>
      </c>
      <c r="X75" s="171">
        <v>0</v>
      </c>
      <c r="Y75" s="167"/>
      <c r="Z75" s="146" t="s">
        <v>150</v>
      </c>
      <c r="AA75" s="146" t="s">
        <v>108</v>
      </c>
    </row>
    <row r="76" spans="2:27" ht="14.25" hidden="1" customHeight="1" x14ac:dyDescent="0.2">
      <c r="B76" s="551"/>
      <c r="C76" s="187"/>
      <c r="D76" s="327"/>
      <c r="E76" s="328"/>
      <c r="F76" s="329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88"/>
      <c r="T76" s="188"/>
      <c r="U76" s="189"/>
      <c r="V76" s="189"/>
      <c r="W76" s="189"/>
      <c r="X76" s="189"/>
      <c r="Y76" s="190"/>
      <c r="Z76" s="186"/>
      <c r="AA76" s="186"/>
    </row>
    <row r="77" spans="2:27" ht="77.25" hidden="1" customHeight="1" x14ac:dyDescent="0.2">
      <c r="B77" s="541">
        <v>33601</v>
      </c>
      <c r="C77" s="166" t="s">
        <v>174</v>
      </c>
      <c r="D77" s="322">
        <v>0</v>
      </c>
      <c r="E77" s="317">
        <v>0</v>
      </c>
      <c r="F77" s="318">
        <f>D77+E77</f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133">
        <v>0</v>
      </c>
      <c r="Q77" s="133">
        <v>0</v>
      </c>
      <c r="R77" s="133">
        <v>0</v>
      </c>
      <c r="S77" s="183">
        <f>SUM(G77:R77)</f>
        <v>0</v>
      </c>
      <c r="T77" s="183"/>
      <c r="U77" s="171">
        <v>0</v>
      </c>
      <c r="V77" s="171">
        <v>0</v>
      </c>
      <c r="W77" s="171">
        <v>0</v>
      </c>
      <c r="X77" s="171">
        <v>0</v>
      </c>
      <c r="Y77" s="167"/>
      <c r="Z77" s="146" t="s">
        <v>150</v>
      </c>
      <c r="AA77" s="146" t="s">
        <v>108</v>
      </c>
    </row>
    <row r="78" spans="2:27" ht="18" hidden="1" customHeight="1" x14ac:dyDescent="0.2">
      <c r="B78" s="551"/>
      <c r="C78" s="187"/>
      <c r="D78" s="327"/>
      <c r="E78" s="328"/>
      <c r="F78" s="329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88"/>
      <c r="T78" s="188"/>
      <c r="U78" s="189"/>
      <c r="V78" s="189"/>
      <c r="W78" s="189"/>
      <c r="X78" s="189"/>
      <c r="Y78" s="190"/>
      <c r="Z78" s="186"/>
      <c r="AA78" s="186"/>
    </row>
    <row r="79" spans="2:27" s="482" customFormat="1" ht="84" customHeight="1" x14ac:dyDescent="0.2">
      <c r="B79" s="545">
        <v>33301</v>
      </c>
      <c r="C79" s="166" t="s">
        <v>195</v>
      </c>
      <c r="D79" s="478">
        <v>1000000</v>
      </c>
      <c r="E79" s="478">
        <v>0</v>
      </c>
      <c r="F79" s="505">
        <f>D79+E79</f>
        <v>1000000</v>
      </c>
      <c r="G79" s="529">
        <f>F79*0.25/3</f>
        <v>83333.333333333328</v>
      </c>
      <c r="H79" s="529">
        <v>83333.333333333328</v>
      </c>
      <c r="I79" s="529">
        <v>83333.333333333328</v>
      </c>
      <c r="J79" s="529">
        <v>83333.333333333328</v>
      </c>
      <c r="K79" s="529">
        <v>83333.333333333328</v>
      </c>
      <c r="L79" s="529">
        <v>83333.333333333328</v>
      </c>
      <c r="M79" s="529">
        <v>83333.333333333328</v>
      </c>
      <c r="N79" s="529">
        <v>83333.333333333328</v>
      </c>
      <c r="O79" s="529">
        <v>83333.333333333328</v>
      </c>
      <c r="P79" s="529">
        <v>83333.333333333328</v>
      </c>
      <c r="Q79" s="529">
        <v>83333.333333333328</v>
      </c>
      <c r="R79" s="529">
        <v>83333.333333333328</v>
      </c>
      <c r="S79" s="472"/>
      <c r="T79" s="472"/>
      <c r="U79" s="171">
        <v>0.25</v>
      </c>
      <c r="V79" s="171">
        <v>0.25</v>
      </c>
      <c r="W79" s="171">
        <v>0.25</v>
      </c>
      <c r="X79" s="171">
        <v>0.25</v>
      </c>
      <c r="Y79" s="171"/>
      <c r="Z79" s="166" t="s">
        <v>184</v>
      </c>
      <c r="AA79" s="147" t="s">
        <v>108</v>
      </c>
    </row>
    <row r="80" spans="2:27" ht="24" customHeight="1" x14ac:dyDescent="0.2">
      <c r="B80" s="552"/>
      <c r="C80" s="411"/>
      <c r="D80" s="412"/>
      <c r="E80" s="413"/>
      <c r="F80" s="414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6"/>
      <c r="T80" s="416"/>
      <c r="U80" s="417"/>
      <c r="V80" s="417"/>
      <c r="W80" s="417"/>
      <c r="X80" s="417"/>
      <c r="Y80" s="418"/>
      <c r="Z80" s="410"/>
      <c r="AA80" s="410"/>
    </row>
    <row r="81" spans="2:27" s="482" customFormat="1" ht="96.75" customHeight="1" x14ac:dyDescent="0.2">
      <c r="B81" s="545">
        <v>33602</v>
      </c>
      <c r="C81" s="166" t="s">
        <v>40</v>
      </c>
      <c r="D81" s="478">
        <v>600000</v>
      </c>
      <c r="E81" s="478">
        <v>0</v>
      </c>
      <c r="F81" s="505">
        <f>D81+E81</f>
        <v>600000</v>
      </c>
      <c r="G81" s="483">
        <v>0</v>
      </c>
      <c r="H81" s="483">
        <v>0</v>
      </c>
      <c r="I81" s="483">
        <v>0</v>
      </c>
      <c r="J81" s="483">
        <f>F81/3</f>
        <v>200000</v>
      </c>
      <c r="K81" s="483">
        <v>200000</v>
      </c>
      <c r="L81" s="483">
        <v>200000</v>
      </c>
      <c r="M81" s="483">
        <v>0</v>
      </c>
      <c r="N81" s="483">
        <v>0</v>
      </c>
      <c r="O81" s="483">
        <v>0</v>
      </c>
      <c r="P81" s="483">
        <v>0</v>
      </c>
      <c r="Q81" s="483">
        <v>0</v>
      </c>
      <c r="R81" s="483">
        <v>0</v>
      </c>
      <c r="S81" s="472"/>
      <c r="T81" s="472"/>
      <c r="U81" s="171">
        <v>0</v>
      </c>
      <c r="V81" s="171">
        <v>1</v>
      </c>
      <c r="W81" s="171">
        <v>0</v>
      </c>
      <c r="X81" s="171">
        <v>0</v>
      </c>
      <c r="Y81" s="171"/>
      <c r="Z81" s="166" t="s">
        <v>184</v>
      </c>
      <c r="AA81" s="147" t="s">
        <v>108</v>
      </c>
    </row>
    <row r="82" spans="2:27" ht="21.6" customHeight="1" x14ac:dyDescent="0.2">
      <c r="B82" s="552"/>
      <c r="C82" s="411"/>
      <c r="D82" s="412"/>
      <c r="E82" s="413"/>
      <c r="F82" s="414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6"/>
      <c r="T82" s="416"/>
      <c r="U82" s="417"/>
      <c r="V82" s="417"/>
      <c r="W82" s="417"/>
      <c r="X82" s="417"/>
      <c r="Y82" s="418"/>
      <c r="Z82" s="410"/>
      <c r="AA82" s="410"/>
    </row>
    <row r="83" spans="2:27" s="482" customFormat="1" ht="96.75" customHeight="1" x14ac:dyDescent="0.3">
      <c r="B83" s="545">
        <v>33603</v>
      </c>
      <c r="C83" s="510" t="s">
        <v>216</v>
      </c>
      <c r="D83" s="478">
        <v>40000</v>
      </c>
      <c r="E83" s="478">
        <v>0</v>
      </c>
      <c r="F83" s="505">
        <f>D83+E83</f>
        <v>40000</v>
      </c>
      <c r="G83" s="483">
        <v>0</v>
      </c>
      <c r="H83" s="483">
        <v>0</v>
      </c>
      <c r="I83" s="483">
        <v>0</v>
      </c>
      <c r="J83" s="529">
        <f>F83/3</f>
        <v>13333.333333333334</v>
      </c>
      <c r="K83" s="529">
        <v>13333.333333333334</v>
      </c>
      <c r="L83" s="529">
        <v>13333.333333333334</v>
      </c>
      <c r="M83" s="483">
        <v>0</v>
      </c>
      <c r="N83" s="483">
        <v>0</v>
      </c>
      <c r="O83" s="483">
        <v>0</v>
      </c>
      <c r="P83" s="483">
        <v>0</v>
      </c>
      <c r="Q83" s="483">
        <v>0</v>
      </c>
      <c r="R83" s="483">
        <v>0</v>
      </c>
      <c r="S83" s="472"/>
      <c r="T83" s="472"/>
      <c r="U83" s="171">
        <v>0</v>
      </c>
      <c r="V83" s="171">
        <v>1</v>
      </c>
      <c r="W83" s="171">
        <v>0</v>
      </c>
      <c r="X83" s="171">
        <v>0</v>
      </c>
      <c r="Y83" s="171"/>
      <c r="Z83" s="166" t="s">
        <v>184</v>
      </c>
      <c r="AA83" s="147" t="s">
        <v>108</v>
      </c>
    </row>
    <row r="84" spans="2:27" ht="21.6" customHeight="1" x14ac:dyDescent="0.2">
      <c r="B84" s="552"/>
      <c r="C84" s="411"/>
      <c r="D84" s="412"/>
      <c r="E84" s="413"/>
      <c r="F84" s="414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6"/>
      <c r="T84" s="416"/>
      <c r="U84" s="417"/>
      <c r="V84" s="417"/>
      <c r="W84" s="417"/>
      <c r="X84" s="417"/>
      <c r="Y84" s="418"/>
      <c r="Z84" s="410"/>
      <c r="AA84" s="410"/>
    </row>
    <row r="85" spans="2:27" s="482" customFormat="1" ht="96.75" customHeight="1" x14ac:dyDescent="0.3">
      <c r="B85" s="545">
        <v>33605</v>
      </c>
      <c r="C85" s="510" t="s">
        <v>196</v>
      </c>
      <c r="D85" s="478">
        <v>100000</v>
      </c>
      <c r="E85" s="478">
        <v>0</v>
      </c>
      <c r="F85" s="505">
        <f>D85+E85</f>
        <v>100000</v>
      </c>
      <c r="G85" s="483">
        <v>0</v>
      </c>
      <c r="H85" s="483">
        <v>0</v>
      </c>
      <c r="I85" s="483">
        <v>0</v>
      </c>
      <c r="J85" s="529">
        <f>F85/3</f>
        <v>33333.333333333336</v>
      </c>
      <c r="K85" s="529">
        <v>33333.333333333336</v>
      </c>
      <c r="L85" s="529">
        <v>33333.333333333336</v>
      </c>
      <c r="M85" s="483">
        <v>0</v>
      </c>
      <c r="N85" s="483">
        <v>0</v>
      </c>
      <c r="O85" s="483">
        <v>0</v>
      </c>
      <c r="P85" s="483">
        <v>0</v>
      </c>
      <c r="Q85" s="483">
        <v>0</v>
      </c>
      <c r="R85" s="483">
        <v>0</v>
      </c>
      <c r="S85" s="472"/>
      <c r="T85" s="472"/>
      <c r="U85" s="171">
        <v>0</v>
      </c>
      <c r="V85" s="171">
        <v>1</v>
      </c>
      <c r="W85" s="171">
        <v>0</v>
      </c>
      <c r="X85" s="171">
        <v>0</v>
      </c>
      <c r="Y85" s="171"/>
      <c r="Z85" s="166" t="s">
        <v>184</v>
      </c>
      <c r="AA85" s="147" t="s">
        <v>108</v>
      </c>
    </row>
    <row r="86" spans="2:27" ht="14.25" customHeight="1" x14ac:dyDescent="0.2">
      <c r="B86" s="552"/>
      <c r="C86" s="411"/>
      <c r="D86" s="412"/>
      <c r="E86" s="413"/>
      <c r="F86" s="414"/>
      <c r="G86" s="415"/>
      <c r="H86" s="415"/>
      <c r="I86" s="415"/>
      <c r="J86" s="415"/>
      <c r="K86" s="415"/>
      <c r="L86" s="415"/>
      <c r="M86" s="415"/>
      <c r="N86" s="415"/>
      <c r="O86" s="415"/>
      <c r="P86" s="415"/>
      <c r="Q86" s="415"/>
      <c r="R86" s="415"/>
      <c r="S86" s="416"/>
      <c r="T86" s="416"/>
      <c r="U86" s="417"/>
      <c r="V86" s="417"/>
      <c r="W86" s="417"/>
      <c r="X86" s="417"/>
      <c r="Y86" s="418"/>
      <c r="Z86" s="410"/>
      <c r="AA86" s="410"/>
    </row>
    <row r="87" spans="2:27" ht="156" hidden="1" customHeight="1" x14ac:dyDescent="0.2">
      <c r="B87" s="541">
        <v>33605</v>
      </c>
      <c r="C87" s="166" t="s">
        <v>143</v>
      </c>
      <c r="D87" s="322">
        <v>0</v>
      </c>
      <c r="E87" s="317">
        <v>0</v>
      </c>
      <c r="F87" s="318">
        <f>D87+E87</f>
        <v>0</v>
      </c>
      <c r="G87" s="133">
        <v>0</v>
      </c>
      <c r="H87" s="133">
        <v>0</v>
      </c>
      <c r="I87" s="133">
        <v>0</v>
      </c>
      <c r="J87" s="133">
        <v>0</v>
      </c>
      <c r="K87" s="133">
        <v>0</v>
      </c>
      <c r="L87" s="133">
        <v>0</v>
      </c>
      <c r="M87" s="133">
        <v>0</v>
      </c>
      <c r="N87" s="133">
        <v>0</v>
      </c>
      <c r="O87" s="133">
        <v>0</v>
      </c>
      <c r="P87" s="133">
        <v>0</v>
      </c>
      <c r="Q87" s="133">
        <v>0</v>
      </c>
      <c r="R87" s="133">
        <v>0</v>
      </c>
      <c r="S87" s="183">
        <f>SUM(G87:R87)</f>
        <v>0</v>
      </c>
      <c r="T87" s="183"/>
      <c r="U87" s="171">
        <v>0</v>
      </c>
      <c r="V87" s="171">
        <v>0</v>
      </c>
      <c r="W87" s="171">
        <v>0</v>
      </c>
      <c r="X87" s="171">
        <v>0</v>
      </c>
      <c r="Y87" s="167"/>
      <c r="Z87" s="146" t="s">
        <v>150</v>
      </c>
      <c r="AA87" s="146" t="s">
        <v>108</v>
      </c>
    </row>
    <row r="88" spans="2:27" ht="22.5" hidden="1" customHeight="1" x14ac:dyDescent="0.2">
      <c r="B88" s="551"/>
      <c r="C88" s="187"/>
      <c r="D88" s="327"/>
      <c r="E88" s="328"/>
      <c r="F88" s="329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88"/>
      <c r="T88" s="188"/>
      <c r="U88" s="189"/>
      <c r="V88" s="189"/>
      <c r="W88" s="189"/>
      <c r="X88" s="189"/>
      <c r="Y88" s="190"/>
      <c r="Z88" s="186"/>
      <c r="AA88" s="186"/>
    </row>
    <row r="89" spans="2:27" s="482" customFormat="1" ht="96" customHeight="1" x14ac:dyDescent="0.2">
      <c r="B89" s="545">
        <v>33801</v>
      </c>
      <c r="C89" s="166" t="s">
        <v>144</v>
      </c>
      <c r="D89" s="322">
        <v>4000000</v>
      </c>
      <c r="E89" s="478">
        <v>18482729</v>
      </c>
      <c r="F89" s="489">
        <f>D89+E89</f>
        <v>22482729</v>
      </c>
      <c r="G89" s="529">
        <f>F89*0.38/3</f>
        <v>2847812.34</v>
      </c>
      <c r="H89" s="529">
        <v>2847812.34</v>
      </c>
      <c r="I89" s="529">
        <v>2847812.34</v>
      </c>
      <c r="J89" s="529">
        <v>2847812.34</v>
      </c>
      <c r="K89" s="529">
        <v>2847812.34</v>
      </c>
      <c r="L89" s="529">
        <v>2847812.34</v>
      </c>
      <c r="M89" s="529">
        <f>F89*0.24/3</f>
        <v>1798618.32</v>
      </c>
      <c r="N89" s="529">
        <v>1798618.32</v>
      </c>
      <c r="O89" s="529">
        <v>1798618.32</v>
      </c>
      <c r="P89" s="483">
        <v>0</v>
      </c>
      <c r="Q89" s="483">
        <v>0</v>
      </c>
      <c r="R89" s="483">
        <v>0</v>
      </c>
      <c r="S89" s="490">
        <f>SUM(G89:R89)</f>
        <v>22482729</v>
      </c>
      <c r="T89" s="487">
        <f>SUM(G89:R89)</f>
        <v>22482729</v>
      </c>
      <c r="U89" s="171">
        <v>0.38</v>
      </c>
      <c r="V89" s="171">
        <v>0.38</v>
      </c>
      <c r="W89" s="171">
        <v>0.24</v>
      </c>
      <c r="X89" s="171">
        <v>0</v>
      </c>
      <c r="Y89" s="191"/>
      <c r="Z89" s="166" t="s">
        <v>184</v>
      </c>
      <c r="AA89" s="147" t="s">
        <v>108</v>
      </c>
    </row>
    <row r="90" spans="2:27" ht="23.25" customHeight="1" x14ac:dyDescent="0.2">
      <c r="B90" s="552"/>
      <c r="C90" s="411"/>
      <c r="D90" s="412"/>
      <c r="E90" s="413"/>
      <c r="F90" s="414"/>
      <c r="G90" s="419"/>
      <c r="H90" s="415"/>
      <c r="I90" s="415"/>
      <c r="J90" s="415"/>
      <c r="K90" s="415"/>
      <c r="L90" s="415"/>
      <c r="M90" s="415"/>
      <c r="N90" s="415"/>
      <c r="O90" s="415"/>
      <c r="P90" s="415"/>
      <c r="Q90" s="415"/>
      <c r="R90" s="415"/>
      <c r="S90" s="416"/>
      <c r="T90" s="416"/>
      <c r="U90" s="417"/>
      <c r="V90" s="417"/>
      <c r="W90" s="417"/>
      <c r="X90" s="417"/>
      <c r="Y90" s="418"/>
      <c r="Z90" s="410"/>
      <c r="AA90" s="410"/>
    </row>
    <row r="91" spans="2:27" s="482" customFormat="1" ht="104.25" customHeight="1" x14ac:dyDescent="0.2">
      <c r="B91" s="545">
        <v>33901</v>
      </c>
      <c r="C91" s="166" t="s">
        <v>145</v>
      </c>
      <c r="D91" s="322">
        <v>2500000</v>
      </c>
      <c r="E91" s="478">
        <v>89018412</v>
      </c>
      <c r="F91" s="489">
        <f>+D91+E91</f>
        <v>91518412</v>
      </c>
      <c r="G91" s="529">
        <f>F91*0.27/3</f>
        <v>8236657.080000001</v>
      </c>
      <c r="H91" s="529">
        <v>8236657.080000001</v>
      </c>
      <c r="I91" s="529">
        <v>8236657.080000001</v>
      </c>
      <c r="J91" s="529">
        <v>8236657.080000001</v>
      </c>
      <c r="K91" s="529">
        <v>8236657.080000001</v>
      </c>
      <c r="L91" s="529">
        <v>8236657.080000001</v>
      </c>
      <c r="M91" s="529">
        <v>8236657.080000001</v>
      </c>
      <c r="N91" s="529">
        <v>8236657.080000001</v>
      </c>
      <c r="O91" s="529">
        <v>8236657.080000001</v>
      </c>
      <c r="P91" s="529">
        <f>F91*0.19/3</f>
        <v>5796166.0933333337</v>
      </c>
      <c r="Q91" s="529">
        <v>5796166.0933333337</v>
      </c>
      <c r="R91" s="529">
        <v>5796166.0933333337</v>
      </c>
      <c r="S91" s="490">
        <f>SUM(G91:R91)</f>
        <v>91518412</v>
      </c>
      <c r="T91" s="487">
        <f>SUM(G91:R91)</f>
        <v>91518412</v>
      </c>
      <c r="U91" s="171">
        <v>0.27</v>
      </c>
      <c r="V91" s="171">
        <v>0.27</v>
      </c>
      <c r="W91" s="171">
        <v>0.27</v>
      </c>
      <c r="X91" s="171">
        <v>0.19</v>
      </c>
      <c r="Y91" s="191"/>
      <c r="Z91" s="166" t="s">
        <v>209</v>
      </c>
      <c r="AA91" s="147" t="s">
        <v>108</v>
      </c>
    </row>
    <row r="92" spans="2:27" ht="20.25" x14ac:dyDescent="0.2">
      <c r="B92" s="410"/>
      <c r="C92" s="410"/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5"/>
      <c r="S92" s="416"/>
      <c r="T92" s="416"/>
      <c r="U92" s="410"/>
      <c r="V92" s="410"/>
      <c r="W92" s="410"/>
      <c r="X92" s="410"/>
      <c r="Y92" s="410"/>
      <c r="Z92" s="410"/>
      <c r="AA92" s="410"/>
    </row>
    <row r="93" spans="2:27" ht="38.25" customHeight="1" x14ac:dyDescent="0.2">
      <c r="D93" s="107"/>
      <c r="E93" s="108"/>
      <c r="F93" s="109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26"/>
      <c r="T93" s="126"/>
      <c r="U93" s="113"/>
      <c r="V93" s="113"/>
      <c r="W93" s="113"/>
      <c r="X93" s="113"/>
      <c r="AA93" s="103"/>
    </row>
    <row r="94" spans="2:27" ht="102.75" customHeight="1" x14ac:dyDescent="0.2">
      <c r="B94" s="297">
        <v>3300</v>
      </c>
      <c r="C94" s="159" t="s">
        <v>51</v>
      </c>
      <c r="D94" s="311">
        <f>D67+D79+D81+D83+D85+D89+D91</f>
        <v>9240000</v>
      </c>
      <c r="E94" s="311">
        <f>E67+E79+E81+E83+E85+E89+E91</f>
        <v>109321008</v>
      </c>
      <c r="F94" s="311">
        <f>F67+F79+F81+F83+F85+F89+F91</f>
        <v>118561008</v>
      </c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27"/>
      <c r="T94" s="127"/>
      <c r="U94" s="113"/>
      <c r="V94" s="113"/>
      <c r="W94" s="113"/>
      <c r="X94" s="113"/>
      <c r="AA94" s="103"/>
    </row>
    <row r="95" spans="2:27" ht="15.75" x14ac:dyDescent="0.2">
      <c r="B95" s="94"/>
      <c r="C95" s="96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127"/>
      <c r="T95" s="127"/>
      <c r="U95" s="105"/>
      <c r="V95" s="105"/>
      <c r="W95" s="105"/>
      <c r="X95" s="105"/>
      <c r="AA95" s="103"/>
    </row>
    <row r="96" spans="2:27" ht="69.75" customHeight="1" x14ac:dyDescent="0.2">
      <c r="B96" s="94"/>
      <c r="C96" s="96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127"/>
      <c r="T96" s="127"/>
      <c r="U96" s="105"/>
      <c r="V96" s="105"/>
      <c r="W96" s="105"/>
      <c r="X96" s="105"/>
      <c r="AA96" s="103"/>
    </row>
    <row r="97" spans="2:27" ht="138.75" customHeight="1" x14ac:dyDescent="0.2">
      <c r="D97" s="100"/>
      <c r="E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26"/>
      <c r="T97" s="126"/>
      <c r="U97" s="93"/>
      <c r="V97" s="93"/>
      <c r="W97" s="93"/>
      <c r="X97" s="93"/>
      <c r="Y97" s="93"/>
      <c r="AA97" s="106"/>
    </row>
    <row r="98" spans="2:27" ht="60" customHeight="1" x14ac:dyDescent="0.2">
      <c r="B98" s="571" t="s">
        <v>4</v>
      </c>
      <c r="C98" s="571" t="s">
        <v>5</v>
      </c>
      <c r="D98" s="573" t="s">
        <v>6</v>
      </c>
      <c r="E98" s="575" t="s">
        <v>7</v>
      </c>
      <c r="F98" s="563" t="s">
        <v>214</v>
      </c>
      <c r="G98" s="577" t="s">
        <v>98</v>
      </c>
      <c r="H98" s="578"/>
      <c r="I98" s="578"/>
      <c r="J98" s="578"/>
      <c r="K98" s="578"/>
      <c r="L98" s="578"/>
      <c r="M98" s="578"/>
      <c r="N98" s="578"/>
      <c r="O98" s="578"/>
      <c r="P98" s="578"/>
      <c r="Q98" s="578"/>
      <c r="R98" s="579"/>
      <c r="S98" s="176"/>
      <c r="T98" s="176"/>
      <c r="U98" s="580" t="s">
        <v>126</v>
      </c>
      <c r="V98" s="581"/>
      <c r="W98" s="581"/>
      <c r="X98" s="582"/>
      <c r="Y98" s="165" t="s">
        <v>100</v>
      </c>
      <c r="Z98" s="567" t="s">
        <v>87</v>
      </c>
      <c r="AA98" s="569" t="s">
        <v>97</v>
      </c>
    </row>
    <row r="99" spans="2:27" ht="31.5" customHeight="1" x14ac:dyDescent="0.2">
      <c r="B99" s="572"/>
      <c r="C99" s="572"/>
      <c r="D99" s="574"/>
      <c r="E99" s="576"/>
      <c r="F99" s="564"/>
      <c r="G99" s="160" t="s">
        <v>88</v>
      </c>
      <c r="H99" s="160" t="s">
        <v>89</v>
      </c>
      <c r="I99" s="160" t="s">
        <v>118</v>
      </c>
      <c r="J99" s="160" t="s">
        <v>90</v>
      </c>
      <c r="K99" s="160" t="s">
        <v>119</v>
      </c>
      <c r="L99" s="160" t="s">
        <v>125</v>
      </c>
      <c r="M99" s="160" t="s">
        <v>120</v>
      </c>
      <c r="N99" s="160" t="s">
        <v>92</v>
      </c>
      <c r="O99" s="160" t="s">
        <v>93</v>
      </c>
      <c r="P99" s="160" t="s">
        <v>94</v>
      </c>
      <c r="Q99" s="160" t="s">
        <v>95</v>
      </c>
      <c r="R99" s="160" t="s">
        <v>96</v>
      </c>
      <c r="S99" s="177"/>
      <c r="T99" s="177"/>
      <c r="U99" s="162" t="s">
        <v>83</v>
      </c>
      <c r="V99" s="162" t="s">
        <v>84</v>
      </c>
      <c r="W99" s="162" t="s">
        <v>85</v>
      </c>
      <c r="X99" s="162" t="s">
        <v>86</v>
      </c>
      <c r="Y99" s="164"/>
      <c r="Z99" s="568"/>
      <c r="AA99" s="570"/>
    </row>
    <row r="100" spans="2:27" ht="79.5" customHeight="1" x14ac:dyDescent="0.2">
      <c r="B100" s="545">
        <v>34101</v>
      </c>
      <c r="C100" s="166" t="s">
        <v>146</v>
      </c>
      <c r="D100" s="322">
        <v>600000</v>
      </c>
      <c r="E100" s="317">
        <v>0</v>
      </c>
      <c r="F100" s="318">
        <f>D100+E100</f>
        <v>600000</v>
      </c>
      <c r="G100" s="133">
        <f>F100*0.25/3</f>
        <v>50000</v>
      </c>
      <c r="H100" s="133">
        <v>50000</v>
      </c>
      <c r="I100" s="133">
        <v>50000</v>
      </c>
      <c r="J100" s="133">
        <v>50000</v>
      </c>
      <c r="K100" s="133">
        <v>50000</v>
      </c>
      <c r="L100" s="133">
        <v>50000</v>
      </c>
      <c r="M100" s="133">
        <v>50000</v>
      </c>
      <c r="N100" s="133">
        <v>50000</v>
      </c>
      <c r="O100" s="133">
        <v>50000</v>
      </c>
      <c r="P100" s="133">
        <v>50000</v>
      </c>
      <c r="Q100" s="133">
        <v>50000</v>
      </c>
      <c r="R100" s="133">
        <v>50000</v>
      </c>
      <c r="S100" s="183">
        <f>SUM(G100:R100)</f>
        <v>600000</v>
      </c>
      <c r="T100" s="386">
        <f>SUM(G100:R100)</f>
        <v>600000</v>
      </c>
      <c r="U100" s="179">
        <v>0.25</v>
      </c>
      <c r="V100" s="179">
        <v>0.25</v>
      </c>
      <c r="W100" s="179">
        <v>0.25</v>
      </c>
      <c r="X100" s="179">
        <v>0.25</v>
      </c>
      <c r="Y100" s="167"/>
      <c r="Z100" s="146" t="s">
        <v>150</v>
      </c>
      <c r="AA100" s="146" t="s">
        <v>108</v>
      </c>
    </row>
    <row r="101" spans="2:27" ht="23.25" hidden="1" x14ac:dyDescent="0.2">
      <c r="B101" s="344"/>
      <c r="C101" s="193"/>
      <c r="D101" s="330"/>
      <c r="E101" s="331"/>
      <c r="F101" s="332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94"/>
      <c r="T101" s="194"/>
      <c r="U101" s="195"/>
      <c r="V101" s="195"/>
      <c r="W101" s="195"/>
      <c r="X101" s="195"/>
      <c r="Y101" s="196"/>
      <c r="Z101" s="192"/>
      <c r="AA101" s="192"/>
    </row>
    <row r="102" spans="2:27" ht="23.25" hidden="1" x14ac:dyDescent="0.2">
      <c r="B102" s="309"/>
      <c r="C102" s="299"/>
      <c r="D102" s="333"/>
      <c r="E102" s="334"/>
      <c r="F102" s="335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1"/>
      <c r="T102" s="301"/>
      <c r="U102" s="302"/>
      <c r="V102" s="302"/>
      <c r="W102" s="302"/>
      <c r="X102" s="302"/>
      <c r="Y102" s="303"/>
      <c r="Z102" s="298"/>
      <c r="AA102" s="298"/>
    </row>
    <row r="103" spans="2:27" ht="110.25" hidden="1" customHeight="1" x14ac:dyDescent="0.2">
      <c r="B103" s="540">
        <v>34401</v>
      </c>
      <c r="C103" s="197" t="s">
        <v>176</v>
      </c>
      <c r="D103" s="336">
        <v>0</v>
      </c>
      <c r="E103" s="337">
        <v>0</v>
      </c>
      <c r="F103" s="318">
        <f>D103+E103</f>
        <v>0</v>
      </c>
      <c r="G103" s="140">
        <v>0</v>
      </c>
      <c r="H103" s="140">
        <v>0</v>
      </c>
      <c r="I103" s="140">
        <v>0</v>
      </c>
      <c r="J103" s="140">
        <v>0</v>
      </c>
      <c r="K103" s="140">
        <v>0</v>
      </c>
      <c r="L103" s="140">
        <v>0</v>
      </c>
      <c r="M103" s="140">
        <v>0</v>
      </c>
      <c r="N103" s="140">
        <v>0</v>
      </c>
      <c r="O103" s="140">
        <v>0</v>
      </c>
      <c r="P103" s="140">
        <v>0</v>
      </c>
      <c r="Q103" s="140">
        <v>0</v>
      </c>
      <c r="R103" s="140">
        <v>0</v>
      </c>
      <c r="S103" s="183">
        <f>SUM(G103:R103)</f>
        <v>0</v>
      </c>
      <c r="T103" s="183"/>
      <c r="U103" s="179">
        <v>0</v>
      </c>
      <c r="V103" s="179">
        <v>0</v>
      </c>
      <c r="W103" s="179">
        <v>0</v>
      </c>
      <c r="X103" s="179">
        <v>0</v>
      </c>
      <c r="Y103" s="198"/>
      <c r="Z103" s="172" t="s">
        <v>150</v>
      </c>
      <c r="AA103" s="172" t="s">
        <v>108</v>
      </c>
    </row>
    <row r="104" spans="2:27" ht="23.25" x14ac:dyDescent="0.2">
      <c r="B104" s="435"/>
      <c r="C104" s="421"/>
      <c r="D104" s="422"/>
      <c r="E104" s="423"/>
      <c r="F104" s="424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6"/>
      <c r="T104" s="426"/>
      <c r="U104" s="427"/>
      <c r="V104" s="427"/>
      <c r="W104" s="427"/>
      <c r="X104" s="427"/>
      <c r="Y104" s="428"/>
      <c r="Z104" s="420"/>
      <c r="AA104" s="420"/>
    </row>
    <row r="105" spans="2:27" ht="170.1" customHeight="1" x14ac:dyDescent="0.2">
      <c r="B105" s="549">
        <v>34501</v>
      </c>
      <c r="C105" s="250" t="s">
        <v>39</v>
      </c>
      <c r="D105" s="338">
        <v>0</v>
      </c>
      <c r="E105" s="170">
        <v>8428469</v>
      </c>
      <c r="F105" s="339">
        <f>D105+E105</f>
        <v>8428469</v>
      </c>
      <c r="G105" s="170">
        <v>0</v>
      </c>
      <c r="H105" s="170">
        <v>0</v>
      </c>
      <c r="I105" s="170">
        <v>0</v>
      </c>
      <c r="J105" s="539">
        <f>F105/3</f>
        <v>2809489.6666666665</v>
      </c>
      <c r="K105" s="539">
        <v>2809489.6666666665</v>
      </c>
      <c r="L105" s="539">
        <v>2809489.6666666665</v>
      </c>
      <c r="M105" s="133">
        <v>0</v>
      </c>
      <c r="N105" s="170">
        <v>0</v>
      </c>
      <c r="O105" s="170">
        <v>0</v>
      </c>
      <c r="P105" s="170">
        <v>0</v>
      </c>
      <c r="Q105" s="170">
        <v>0</v>
      </c>
      <c r="R105" s="133">
        <v>0</v>
      </c>
      <c r="S105" s="383">
        <f>SUM(G105:R105)</f>
        <v>8428469</v>
      </c>
      <c r="T105" s="386">
        <f>SUM(G105:R105)</f>
        <v>8428469</v>
      </c>
      <c r="U105" s="179">
        <v>0</v>
      </c>
      <c r="V105" s="179">
        <v>1</v>
      </c>
      <c r="W105" s="179">
        <v>0</v>
      </c>
      <c r="X105" s="179">
        <v>0</v>
      </c>
      <c r="Y105" s="199"/>
      <c r="Z105" s="148" t="s">
        <v>208</v>
      </c>
      <c r="AA105" s="146" t="s">
        <v>108</v>
      </c>
    </row>
    <row r="106" spans="2:27" ht="17.25" customHeight="1" x14ac:dyDescent="0.2">
      <c r="B106" s="429"/>
      <c r="C106" s="430"/>
      <c r="D106" s="431"/>
      <c r="E106" s="431"/>
      <c r="F106" s="432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4"/>
      <c r="T106" s="434"/>
      <c r="U106" s="399"/>
      <c r="V106" s="399"/>
      <c r="W106" s="399"/>
      <c r="X106" s="399"/>
      <c r="Y106" s="420"/>
      <c r="Z106" s="435"/>
      <c r="AA106" s="435"/>
    </row>
    <row r="107" spans="2:27" ht="77.25" hidden="1" customHeight="1" x14ac:dyDescent="0.2">
      <c r="B107" s="168">
        <v>34701</v>
      </c>
      <c r="C107" s="169" t="s">
        <v>147</v>
      </c>
      <c r="D107" s="338">
        <v>0</v>
      </c>
      <c r="E107" s="340">
        <v>0</v>
      </c>
      <c r="F107" s="339">
        <f>D107+E107</f>
        <v>0</v>
      </c>
      <c r="G107" s="170">
        <v>0</v>
      </c>
      <c r="H107" s="170">
        <v>0</v>
      </c>
      <c r="I107" s="170">
        <v>0</v>
      </c>
      <c r="J107" s="170">
        <v>0</v>
      </c>
      <c r="K107" s="170">
        <v>0</v>
      </c>
      <c r="L107" s="170">
        <v>0</v>
      </c>
      <c r="M107" s="170">
        <v>0</v>
      </c>
      <c r="N107" s="170">
        <v>0</v>
      </c>
      <c r="O107" s="170">
        <v>0</v>
      </c>
      <c r="P107" s="170">
        <v>0</v>
      </c>
      <c r="Q107" s="170">
        <v>0</v>
      </c>
      <c r="R107" s="170">
        <v>0</v>
      </c>
      <c r="S107" s="183">
        <f>SUM(G107:R107)</f>
        <v>0</v>
      </c>
      <c r="T107" s="183"/>
      <c r="U107" s="179">
        <v>0</v>
      </c>
      <c r="V107" s="179">
        <v>0</v>
      </c>
      <c r="W107" s="179">
        <v>0</v>
      </c>
      <c r="X107" s="179">
        <v>0</v>
      </c>
      <c r="Y107" s="199"/>
      <c r="Z107" s="146" t="s">
        <v>150</v>
      </c>
      <c r="AA107" s="146" t="s">
        <v>108</v>
      </c>
    </row>
    <row r="108" spans="2:27" ht="21" hidden="1" customHeight="1" x14ac:dyDescent="0.2">
      <c r="B108" s="304"/>
      <c r="C108" s="305"/>
      <c r="D108" s="306"/>
      <c r="E108" s="306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7"/>
      <c r="S108" s="308"/>
      <c r="T108" s="308"/>
      <c r="U108" s="279"/>
      <c r="V108" s="279"/>
      <c r="W108" s="279"/>
      <c r="X108" s="279"/>
      <c r="Y108" s="310"/>
      <c r="Z108" s="309"/>
      <c r="AA108" s="309"/>
    </row>
    <row r="109" spans="2:27" ht="16.5" customHeight="1" x14ac:dyDescent="0.2">
      <c r="D109" s="107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26"/>
      <c r="T109" s="126"/>
      <c r="U109" s="109"/>
      <c r="V109" s="109"/>
      <c r="W109" s="109"/>
      <c r="X109" s="109"/>
      <c r="AA109" s="103"/>
    </row>
    <row r="110" spans="2:27" ht="19.5" customHeight="1" x14ac:dyDescent="0.2">
      <c r="D110" s="107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26"/>
      <c r="T110" s="126"/>
      <c r="U110" s="109"/>
      <c r="V110" s="112"/>
      <c r="W110" s="112"/>
      <c r="X110" s="112"/>
      <c r="Y110" s="101"/>
      <c r="AA110" s="103"/>
    </row>
    <row r="111" spans="2:27" ht="126" customHeight="1" x14ac:dyDescent="0.2">
      <c r="B111" s="297">
        <v>3400</v>
      </c>
      <c r="C111" s="159" t="s">
        <v>57</v>
      </c>
      <c r="D111" s="314">
        <f>D100+D103+D105+D107</f>
        <v>600000</v>
      </c>
      <c r="E111" s="314">
        <f>E100+E105+E107</f>
        <v>8428469</v>
      </c>
      <c r="F111" s="315">
        <f>D111+E111</f>
        <v>9028469</v>
      </c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27"/>
      <c r="T111" s="127"/>
      <c r="U111" s="109"/>
      <c r="V111" s="109"/>
      <c r="W111" s="109"/>
      <c r="X111" s="109"/>
      <c r="Y111" s="101"/>
      <c r="AA111" s="103"/>
    </row>
    <row r="112" spans="2:27" ht="92.25" customHeight="1" x14ac:dyDescent="0.2">
      <c r="B112" s="94"/>
      <c r="C112" s="96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27"/>
      <c r="T112" s="127"/>
      <c r="U112" s="109"/>
      <c r="V112" s="109"/>
      <c r="W112" s="109"/>
      <c r="X112" s="109"/>
      <c r="Y112" s="101"/>
      <c r="AA112" s="103"/>
    </row>
    <row r="113" spans="2:27" ht="92.25" customHeight="1" x14ac:dyDescent="0.2">
      <c r="B113" s="94"/>
      <c r="C113" s="96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27"/>
      <c r="T113" s="127"/>
      <c r="U113" s="109"/>
      <c r="V113" s="109"/>
      <c r="W113" s="109"/>
      <c r="X113" s="109"/>
      <c r="Y113" s="101"/>
      <c r="AA113" s="103"/>
    </row>
    <row r="114" spans="2:27" ht="56.25" customHeight="1" x14ac:dyDescent="0.2">
      <c r="B114" s="94"/>
      <c r="C114" s="96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27"/>
      <c r="T114" s="127"/>
      <c r="U114" s="109"/>
      <c r="V114" s="109"/>
      <c r="W114" s="109"/>
      <c r="X114" s="109"/>
      <c r="Y114" s="101"/>
      <c r="AA114" s="103"/>
    </row>
    <row r="115" spans="2:27" ht="54" customHeight="1" x14ac:dyDescent="0.2">
      <c r="B115" s="94"/>
      <c r="C115" s="96"/>
      <c r="D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127"/>
      <c r="T115" s="127"/>
      <c r="Y115" s="101"/>
      <c r="AA115" s="103"/>
    </row>
    <row r="116" spans="2:27" ht="85.5" customHeight="1" x14ac:dyDescent="0.2">
      <c r="B116" s="571" t="s">
        <v>4</v>
      </c>
      <c r="C116" s="571" t="s">
        <v>5</v>
      </c>
      <c r="D116" s="575" t="s">
        <v>6</v>
      </c>
      <c r="E116" s="575" t="s">
        <v>7</v>
      </c>
      <c r="F116" s="563" t="s">
        <v>214</v>
      </c>
      <c r="G116" s="577" t="s">
        <v>98</v>
      </c>
      <c r="H116" s="578"/>
      <c r="I116" s="578"/>
      <c r="J116" s="578"/>
      <c r="K116" s="578"/>
      <c r="L116" s="578"/>
      <c r="M116" s="578"/>
      <c r="N116" s="578"/>
      <c r="O116" s="578"/>
      <c r="P116" s="578"/>
      <c r="Q116" s="578"/>
      <c r="R116" s="579"/>
      <c r="S116" s="176"/>
      <c r="T116" s="176"/>
      <c r="U116" s="580" t="s">
        <v>126</v>
      </c>
      <c r="V116" s="581"/>
      <c r="W116" s="581"/>
      <c r="X116" s="582"/>
      <c r="Y116" s="165" t="s">
        <v>100</v>
      </c>
      <c r="Z116" s="567" t="s">
        <v>87</v>
      </c>
      <c r="AA116" s="569" t="s">
        <v>97</v>
      </c>
    </row>
    <row r="117" spans="2:27" ht="41.25" customHeight="1" x14ac:dyDescent="0.2">
      <c r="B117" s="572"/>
      <c r="C117" s="572"/>
      <c r="D117" s="576"/>
      <c r="E117" s="576"/>
      <c r="F117" s="564"/>
      <c r="G117" s="160" t="s">
        <v>88</v>
      </c>
      <c r="H117" s="160" t="s">
        <v>89</v>
      </c>
      <c r="I117" s="160" t="s">
        <v>118</v>
      </c>
      <c r="J117" s="160" t="s">
        <v>90</v>
      </c>
      <c r="K117" s="160" t="s">
        <v>119</v>
      </c>
      <c r="L117" s="160" t="s">
        <v>125</v>
      </c>
      <c r="M117" s="160" t="s">
        <v>120</v>
      </c>
      <c r="N117" s="160" t="s">
        <v>92</v>
      </c>
      <c r="O117" s="160" t="s">
        <v>93</v>
      </c>
      <c r="P117" s="160" t="s">
        <v>94</v>
      </c>
      <c r="Q117" s="160" t="s">
        <v>95</v>
      </c>
      <c r="R117" s="160" t="s">
        <v>96</v>
      </c>
      <c r="S117" s="177"/>
      <c r="T117" s="177"/>
      <c r="U117" s="162" t="s">
        <v>83</v>
      </c>
      <c r="V117" s="162" t="s">
        <v>84</v>
      </c>
      <c r="W117" s="162" t="s">
        <v>85</v>
      </c>
      <c r="X117" s="162" t="s">
        <v>86</v>
      </c>
      <c r="Y117" s="164"/>
      <c r="Z117" s="568"/>
      <c r="AA117" s="570"/>
    </row>
    <row r="118" spans="2:27" ht="114" customHeight="1" x14ac:dyDescent="0.2">
      <c r="B118" s="545">
        <v>35102</v>
      </c>
      <c r="C118" s="166" t="s">
        <v>152</v>
      </c>
      <c r="D118" s="478">
        <v>600000</v>
      </c>
      <c r="E118" s="478">
        <v>0</v>
      </c>
      <c r="F118" s="489">
        <f>D118+E118</f>
        <v>600000</v>
      </c>
      <c r="G118" s="133">
        <v>0</v>
      </c>
      <c r="H118" s="133">
        <v>0</v>
      </c>
      <c r="I118" s="133">
        <v>0</v>
      </c>
      <c r="J118" s="133">
        <f>F118*0.29/3</f>
        <v>58000</v>
      </c>
      <c r="K118" s="133">
        <v>58000</v>
      </c>
      <c r="L118" s="133">
        <v>58000</v>
      </c>
      <c r="M118" s="133">
        <f>F118*0.71/3</f>
        <v>142000</v>
      </c>
      <c r="N118" s="133">
        <v>142000</v>
      </c>
      <c r="O118" s="133">
        <v>142000</v>
      </c>
      <c r="P118" s="133">
        <v>0</v>
      </c>
      <c r="Q118" s="133">
        <v>0</v>
      </c>
      <c r="R118" s="133">
        <v>0</v>
      </c>
      <c r="S118" s="183">
        <f>SUM(G118:R118)</f>
        <v>600000</v>
      </c>
      <c r="T118" s="386">
        <f>SUM(G118:R118)</f>
        <v>600000</v>
      </c>
      <c r="U118" s="179">
        <v>0</v>
      </c>
      <c r="V118" s="179">
        <v>0.28999999999999998</v>
      </c>
      <c r="W118" s="179">
        <v>0.71</v>
      </c>
      <c r="X118" s="179">
        <v>0</v>
      </c>
      <c r="Y118" s="167"/>
      <c r="Z118" s="146" t="s">
        <v>150</v>
      </c>
      <c r="AA118" s="146" t="s">
        <v>108</v>
      </c>
    </row>
    <row r="119" spans="2:27" ht="20.25" customHeight="1" x14ac:dyDescent="0.2">
      <c r="B119" s="553"/>
      <c r="C119" s="437"/>
      <c r="D119" s="438"/>
      <c r="E119" s="439"/>
      <c r="F119" s="507"/>
      <c r="G119" s="440"/>
      <c r="H119" s="440"/>
      <c r="I119" s="440"/>
      <c r="J119" s="440"/>
      <c r="K119" s="440"/>
      <c r="L119" s="440"/>
      <c r="M119" s="440"/>
      <c r="N119" s="440"/>
      <c r="O119" s="440"/>
      <c r="P119" s="440"/>
      <c r="Q119" s="440"/>
      <c r="R119" s="440"/>
      <c r="S119" s="441"/>
      <c r="T119" s="441"/>
      <c r="U119" s="442"/>
      <c r="V119" s="442"/>
      <c r="W119" s="442"/>
      <c r="X119" s="442"/>
      <c r="Y119" s="443"/>
      <c r="Z119" s="436"/>
      <c r="AA119" s="436"/>
    </row>
    <row r="120" spans="2:27" ht="99.75" hidden="1" customHeight="1" x14ac:dyDescent="0.2">
      <c r="B120" s="540">
        <v>35201</v>
      </c>
      <c r="C120" s="200" t="s">
        <v>148</v>
      </c>
      <c r="D120" s="341">
        <v>0</v>
      </c>
      <c r="E120" s="337">
        <v>0</v>
      </c>
      <c r="F120" s="318">
        <f>D120+E120</f>
        <v>0</v>
      </c>
      <c r="G120" s="133">
        <v>0</v>
      </c>
      <c r="H120" s="133">
        <v>0</v>
      </c>
      <c r="I120" s="133">
        <v>0</v>
      </c>
      <c r="J120" s="133">
        <v>0</v>
      </c>
      <c r="K120" s="133">
        <v>0</v>
      </c>
      <c r="L120" s="133">
        <v>0</v>
      </c>
      <c r="M120" s="133">
        <v>0</v>
      </c>
      <c r="N120" s="133">
        <v>0</v>
      </c>
      <c r="O120" s="133">
        <v>0</v>
      </c>
      <c r="P120" s="133">
        <v>0</v>
      </c>
      <c r="Q120" s="133">
        <v>0</v>
      </c>
      <c r="R120" s="133">
        <v>0</v>
      </c>
      <c r="S120" s="183">
        <f>SUM(G120:R120)</f>
        <v>0</v>
      </c>
      <c r="T120" s="183"/>
      <c r="U120" s="179">
        <v>0</v>
      </c>
      <c r="V120" s="179">
        <v>0</v>
      </c>
      <c r="W120" s="179">
        <v>0</v>
      </c>
      <c r="X120" s="179">
        <v>0</v>
      </c>
      <c r="Y120" s="201"/>
      <c r="Z120" s="172" t="s">
        <v>150</v>
      </c>
      <c r="AA120" s="146" t="s">
        <v>108</v>
      </c>
    </row>
    <row r="121" spans="2:27" ht="23.25" hidden="1" x14ac:dyDescent="0.2">
      <c r="B121" s="344"/>
      <c r="C121" s="193"/>
      <c r="D121" s="330"/>
      <c r="E121" s="331"/>
      <c r="F121" s="508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94"/>
      <c r="T121" s="194"/>
      <c r="U121" s="195"/>
      <c r="V121" s="195"/>
      <c r="W121" s="195"/>
      <c r="X121" s="195"/>
      <c r="Y121" s="196"/>
      <c r="Z121" s="192"/>
      <c r="AA121" s="192"/>
    </row>
    <row r="122" spans="2:27" s="482" customFormat="1" ht="84" customHeight="1" x14ac:dyDescent="0.2">
      <c r="B122" s="545">
        <v>35201</v>
      </c>
      <c r="C122" s="166" t="s">
        <v>197</v>
      </c>
      <c r="D122" s="478">
        <v>700000</v>
      </c>
      <c r="E122" s="478">
        <v>0</v>
      </c>
      <c r="F122" s="505">
        <f>D122+E122</f>
        <v>700000</v>
      </c>
      <c r="G122" s="529">
        <f>F122*0.25/3</f>
        <v>58333.333333333336</v>
      </c>
      <c r="H122" s="529">
        <v>58333.333333333336</v>
      </c>
      <c r="I122" s="529">
        <v>58333.333333333336</v>
      </c>
      <c r="J122" s="529">
        <v>58333.333333333336</v>
      </c>
      <c r="K122" s="529">
        <v>58333.333333333336</v>
      </c>
      <c r="L122" s="529">
        <v>58333.333333333336</v>
      </c>
      <c r="M122" s="529">
        <v>58333.333333333336</v>
      </c>
      <c r="N122" s="529">
        <v>58333.333333333336</v>
      </c>
      <c r="O122" s="529">
        <v>58333.333333333336</v>
      </c>
      <c r="P122" s="529">
        <v>58333.333333333336</v>
      </c>
      <c r="Q122" s="529">
        <v>58333.333333333336</v>
      </c>
      <c r="R122" s="529">
        <v>58333.333333333336</v>
      </c>
      <c r="S122" s="472"/>
      <c r="T122" s="472"/>
      <c r="U122" s="171">
        <v>0.25</v>
      </c>
      <c r="V122" s="171">
        <v>0.25</v>
      </c>
      <c r="W122" s="171">
        <v>0.25</v>
      </c>
      <c r="X122" s="171">
        <v>0.25</v>
      </c>
      <c r="Y122" s="171"/>
      <c r="Z122" s="166" t="s">
        <v>184</v>
      </c>
      <c r="AA122" s="147" t="s">
        <v>108</v>
      </c>
    </row>
    <row r="123" spans="2:27" ht="20.25" customHeight="1" x14ac:dyDescent="0.2">
      <c r="B123" s="553"/>
      <c r="C123" s="437"/>
      <c r="D123" s="438"/>
      <c r="E123" s="439"/>
      <c r="F123" s="507"/>
      <c r="G123" s="440"/>
      <c r="H123" s="440"/>
      <c r="I123" s="440"/>
      <c r="J123" s="440"/>
      <c r="K123" s="440"/>
      <c r="L123" s="440"/>
      <c r="M123" s="440"/>
      <c r="N123" s="440"/>
      <c r="O123" s="440"/>
      <c r="P123" s="440"/>
      <c r="Q123" s="440"/>
      <c r="R123" s="440"/>
      <c r="S123" s="441"/>
      <c r="T123" s="441"/>
      <c r="U123" s="442"/>
      <c r="V123" s="442"/>
      <c r="W123" s="442"/>
      <c r="X123" s="442"/>
      <c r="Y123" s="443"/>
      <c r="Z123" s="436"/>
      <c r="AA123" s="436"/>
    </row>
    <row r="124" spans="2:27" s="482" customFormat="1" ht="94.5" customHeight="1" x14ac:dyDescent="0.2">
      <c r="B124" s="545">
        <v>35301</v>
      </c>
      <c r="C124" s="250" t="s">
        <v>113</v>
      </c>
      <c r="D124" s="478">
        <v>7000000</v>
      </c>
      <c r="E124" s="478">
        <v>877722</v>
      </c>
      <c r="F124" s="505">
        <f>D124+E124</f>
        <v>7877722</v>
      </c>
      <c r="G124" s="529">
        <f>F124*0.25/3</f>
        <v>656476.83333333337</v>
      </c>
      <c r="H124" s="529">
        <v>656476.83333333337</v>
      </c>
      <c r="I124" s="529">
        <v>656476.83333333337</v>
      </c>
      <c r="J124" s="529">
        <v>656476.83333333337</v>
      </c>
      <c r="K124" s="529">
        <v>656476.83333333337</v>
      </c>
      <c r="L124" s="529">
        <v>656476.83333333337</v>
      </c>
      <c r="M124" s="529">
        <v>656476.83333333337</v>
      </c>
      <c r="N124" s="529">
        <v>656476.83333333337</v>
      </c>
      <c r="O124" s="529">
        <v>656476.83333333337</v>
      </c>
      <c r="P124" s="529">
        <v>656476.83333333337</v>
      </c>
      <c r="Q124" s="529">
        <v>656476.83333333337</v>
      </c>
      <c r="R124" s="529">
        <v>656476.83333333337</v>
      </c>
      <c r="S124" s="472"/>
      <c r="T124" s="472"/>
      <c r="U124" s="171">
        <v>0.25</v>
      </c>
      <c r="V124" s="171">
        <v>0.25</v>
      </c>
      <c r="W124" s="171">
        <v>0.25</v>
      </c>
      <c r="X124" s="171">
        <v>0.25</v>
      </c>
      <c r="Y124" s="171"/>
      <c r="Z124" s="166" t="s">
        <v>184</v>
      </c>
      <c r="AA124" s="147" t="s">
        <v>108</v>
      </c>
    </row>
    <row r="125" spans="2:27" ht="20.25" customHeight="1" x14ac:dyDescent="0.2">
      <c r="B125" s="553"/>
      <c r="C125" s="437"/>
      <c r="D125" s="438"/>
      <c r="E125" s="439"/>
      <c r="F125" s="507"/>
      <c r="G125" s="440"/>
      <c r="H125" s="440"/>
      <c r="I125" s="440"/>
      <c r="J125" s="440"/>
      <c r="K125" s="440"/>
      <c r="L125" s="440"/>
      <c r="M125" s="440"/>
      <c r="N125" s="440"/>
      <c r="O125" s="440"/>
      <c r="P125" s="440"/>
      <c r="Q125" s="440"/>
      <c r="R125" s="440"/>
      <c r="S125" s="441"/>
      <c r="T125" s="441"/>
      <c r="U125" s="442"/>
      <c r="V125" s="442"/>
      <c r="W125" s="442"/>
      <c r="X125" s="442"/>
      <c r="Y125" s="443"/>
      <c r="Z125" s="436"/>
      <c r="AA125" s="436"/>
    </row>
    <row r="126" spans="2:27" s="482" customFormat="1" ht="94.5" customHeight="1" x14ac:dyDescent="0.2">
      <c r="B126" s="545">
        <v>35401</v>
      </c>
      <c r="C126" s="250" t="s">
        <v>114</v>
      </c>
      <c r="D126" s="478">
        <v>75000000</v>
      </c>
      <c r="E126" s="478">
        <v>39661273</v>
      </c>
      <c r="F126" s="505">
        <f>D126+E126</f>
        <v>114661273</v>
      </c>
      <c r="G126" s="529">
        <f>F126*0.25/3</f>
        <v>9555106.083333334</v>
      </c>
      <c r="H126" s="529">
        <v>9555106.083333334</v>
      </c>
      <c r="I126" s="529">
        <v>9555106.083333334</v>
      </c>
      <c r="J126" s="529">
        <v>9555106.083333334</v>
      </c>
      <c r="K126" s="529">
        <v>9555106.083333334</v>
      </c>
      <c r="L126" s="529">
        <v>9555106.083333334</v>
      </c>
      <c r="M126" s="529">
        <v>9555106.083333334</v>
      </c>
      <c r="N126" s="529">
        <v>9555106.083333334</v>
      </c>
      <c r="O126" s="529">
        <v>9555106.083333334</v>
      </c>
      <c r="P126" s="529">
        <v>9555106.083333334</v>
      </c>
      <c r="Q126" s="529">
        <v>9555106.083333334</v>
      </c>
      <c r="R126" s="529">
        <v>9555106.083333334</v>
      </c>
      <c r="S126" s="472"/>
      <c r="T126" s="472"/>
      <c r="U126" s="171">
        <v>0.25</v>
      </c>
      <c r="V126" s="171">
        <v>0.25</v>
      </c>
      <c r="W126" s="171">
        <v>0.25</v>
      </c>
      <c r="X126" s="171">
        <v>0.25</v>
      </c>
      <c r="Y126" s="171"/>
      <c r="Z126" s="166" t="s">
        <v>184</v>
      </c>
      <c r="AA126" s="147" t="s">
        <v>108</v>
      </c>
    </row>
    <row r="127" spans="2:27" ht="20.25" customHeight="1" x14ac:dyDescent="0.2">
      <c r="B127" s="553"/>
      <c r="C127" s="437"/>
      <c r="D127" s="438"/>
      <c r="E127" s="439"/>
      <c r="F127" s="507"/>
      <c r="G127" s="440"/>
      <c r="H127" s="440"/>
      <c r="I127" s="440"/>
      <c r="J127" s="440"/>
      <c r="K127" s="440"/>
      <c r="L127" s="440"/>
      <c r="M127" s="440"/>
      <c r="N127" s="440"/>
      <c r="O127" s="440"/>
      <c r="P127" s="440"/>
      <c r="Q127" s="440"/>
      <c r="R127" s="440"/>
      <c r="S127" s="441"/>
      <c r="T127" s="441"/>
      <c r="U127" s="442"/>
      <c r="V127" s="442"/>
      <c r="W127" s="442"/>
      <c r="X127" s="442"/>
      <c r="Y127" s="443"/>
      <c r="Z127" s="436"/>
      <c r="AA127" s="436"/>
    </row>
    <row r="128" spans="2:27" s="482" customFormat="1" ht="94.5" customHeight="1" x14ac:dyDescent="0.2">
      <c r="B128" s="545">
        <v>35501</v>
      </c>
      <c r="C128" s="166" t="s">
        <v>198</v>
      </c>
      <c r="D128" s="478">
        <v>200000</v>
      </c>
      <c r="E128" s="478">
        <v>0</v>
      </c>
      <c r="F128" s="505">
        <f>D128+E128</f>
        <v>200000</v>
      </c>
      <c r="G128" s="529">
        <f>F128*0.25/3</f>
        <v>16666.666666666668</v>
      </c>
      <c r="H128" s="529">
        <v>16666.666666666668</v>
      </c>
      <c r="I128" s="529">
        <v>16666.666666666668</v>
      </c>
      <c r="J128" s="529">
        <v>16666.666666666668</v>
      </c>
      <c r="K128" s="529">
        <v>16666.666666666668</v>
      </c>
      <c r="L128" s="529">
        <v>16666.666666666668</v>
      </c>
      <c r="M128" s="529">
        <v>16666.666666666668</v>
      </c>
      <c r="N128" s="529">
        <v>16666.666666666668</v>
      </c>
      <c r="O128" s="529">
        <v>16666.666666666668</v>
      </c>
      <c r="P128" s="529">
        <v>16666.666666666668</v>
      </c>
      <c r="Q128" s="529">
        <v>16666.666666666668</v>
      </c>
      <c r="R128" s="529">
        <v>16666.666666666668</v>
      </c>
      <c r="S128" s="472"/>
      <c r="T128" s="472"/>
      <c r="U128" s="171">
        <v>0.25</v>
      </c>
      <c r="V128" s="171">
        <v>0.25</v>
      </c>
      <c r="W128" s="171">
        <v>0.25</v>
      </c>
      <c r="X128" s="171">
        <v>0.25</v>
      </c>
      <c r="Y128" s="171"/>
      <c r="Z128" s="166" t="s">
        <v>184</v>
      </c>
      <c r="AA128" s="147" t="s">
        <v>108</v>
      </c>
    </row>
    <row r="129" spans="2:27" ht="20.25" customHeight="1" x14ac:dyDescent="0.2">
      <c r="B129" s="553"/>
      <c r="C129" s="437"/>
      <c r="D129" s="438"/>
      <c r="E129" s="439"/>
      <c r="F129" s="507"/>
      <c r="G129" s="440"/>
      <c r="H129" s="440"/>
      <c r="I129" s="440"/>
      <c r="J129" s="440"/>
      <c r="K129" s="440"/>
      <c r="L129" s="440"/>
      <c r="M129" s="440"/>
      <c r="N129" s="440"/>
      <c r="O129" s="440"/>
      <c r="P129" s="440"/>
      <c r="Q129" s="440"/>
      <c r="R129" s="440"/>
      <c r="S129" s="441"/>
      <c r="T129" s="441"/>
      <c r="U129" s="442"/>
      <c r="V129" s="442"/>
      <c r="W129" s="442"/>
      <c r="X129" s="442"/>
      <c r="Y129" s="443"/>
      <c r="Z129" s="436"/>
      <c r="AA129" s="436"/>
    </row>
    <row r="130" spans="2:27" s="482" customFormat="1" ht="84" customHeight="1" x14ac:dyDescent="0.2">
      <c r="B130" s="545">
        <v>35701</v>
      </c>
      <c r="C130" s="166" t="s">
        <v>58</v>
      </c>
      <c r="D130" s="478">
        <v>3500000</v>
      </c>
      <c r="E130" s="478">
        <v>0</v>
      </c>
      <c r="F130" s="505">
        <f>D130+E130</f>
        <v>3500000</v>
      </c>
      <c r="G130" s="529">
        <f>F130*0.25/3</f>
        <v>291666.66666666669</v>
      </c>
      <c r="H130" s="529">
        <v>291666.66666666669</v>
      </c>
      <c r="I130" s="529">
        <v>291666.66666666669</v>
      </c>
      <c r="J130" s="529">
        <v>291666.66666666669</v>
      </c>
      <c r="K130" s="529">
        <v>291666.66666666669</v>
      </c>
      <c r="L130" s="529">
        <v>291666.66666666669</v>
      </c>
      <c r="M130" s="529">
        <v>291666.66666666669</v>
      </c>
      <c r="N130" s="529">
        <v>291666.66666666669</v>
      </c>
      <c r="O130" s="529">
        <v>291666.66666666669</v>
      </c>
      <c r="P130" s="529">
        <v>291666.66666666669</v>
      </c>
      <c r="Q130" s="529">
        <v>291666.66666666669</v>
      </c>
      <c r="R130" s="529">
        <v>291666.66666666669</v>
      </c>
      <c r="S130" s="472"/>
      <c r="T130" s="472"/>
      <c r="U130" s="171">
        <v>0.25</v>
      </c>
      <c r="V130" s="171">
        <v>0.25</v>
      </c>
      <c r="W130" s="171">
        <v>0.25</v>
      </c>
      <c r="X130" s="171">
        <v>0.25</v>
      </c>
      <c r="Y130" s="171"/>
      <c r="Z130" s="166" t="s">
        <v>184</v>
      </c>
      <c r="AA130" s="147" t="s">
        <v>108</v>
      </c>
    </row>
    <row r="131" spans="2:27" ht="20.25" customHeight="1" x14ac:dyDescent="0.2">
      <c r="B131" s="553"/>
      <c r="C131" s="437"/>
      <c r="D131" s="438"/>
      <c r="E131" s="439"/>
      <c r="F131" s="507"/>
      <c r="G131" s="440"/>
      <c r="H131" s="440"/>
      <c r="I131" s="440"/>
      <c r="J131" s="440"/>
      <c r="K131" s="440"/>
      <c r="L131" s="440"/>
      <c r="M131" s="440"/>
      <c r="N131" s="440"/>
      <c r="O131" s="440"/>
      <c r="P131" s="440"/>
      <c r="Q131" s="440"/>
      <c r="R131" s="440"/>
      <c r="S131" s="441"/>
      <c r="T131" s="441"/>
      <c r="U131" s="442"/>
      <c r="V131" s="442"/>
      <c r="W131" s="442"/>
      <c r="X131" s="442"/>
      <c r="Y131" s="443"/>
      <c r="Z131" s="436"/>
      <c r="AA131" s="436"/>
    </row>
    <row r="132" spans="2:27" s="482" customFormat="1" ht="84" customHeight="1" x14ac:dyDescent="0.2">
      <c r="B132" s="545">
        <v>35901</v>
      </c>
      <c r="C132" s="166" t="s">
        <v>59</v>
      </c>
      <c r="D132" s="478">
        <v>1000000</v>
      </c>
      <c r="E132" s="478">
        <v>0</v>
      </c>
      <c r="F132" s="505">
        <f>D132+E132</f>
        <v>1000000</v>
      </c>
      <c r="G132" s="529">
        <f>F132*0.25/3</f>
        <v>83333.333333333328</v>
      </c>
      <c r="H132" s="529">
        <v>83333.333333333328</v>
      </c>
      <c r="I132" s="529">
        <v>83333.333333333328</v>
      </c>
      <c r="J132" s="529">
        <v>83333.333333333328</v>
      </c>
      <c r="K132" s="529">
        <v>83333.333333333328</v>
      </c>
      <c r="L132" s="529">
        <v>83333.333333333328</v>
      </c>
      <c r="M132" s="529">
        <v>83333.333333333328</v>
      </c>
      <c r="N132" s="529">
        <v>83333.333333333328</v>
      </c>
      <c r="O132" s="529">
        <v>83333.333333333328</v>
      </c>
      <c r="P132" s="529">
        <v>83333.333333333328</v>
      </c>
      <c r="Q132" s="529">
        <v>83333.333333333328</v>
      </c>
      <c r="R132" s="529">
        <v>83333.333333333328</v>
      </c>
      <c r="S132" s="472"/>
      <c r="T132" s="472"/>
      <c r="U132" s="171">
        <v>0.25</v>
      </c>
      <c r="V132" s="171">
        <v>0.25</v>
      </c>
      <c r="W132" s="171">
        <v>0.25</v>
      </c>
      <c r="X132" s="171">
        <v>0.25</v>
      </c>
      <c r="Y132" s="171"/>
      <c r="Z132" s="166" t="s">
        <v>184</v>
      </c>
      <c r="AA132" s="147" t="s">
        <v>108</v>
      </c>
    </row>
    <row r="133" spans="2:27" ht="20.25" customHeight="1" x14ac:dyDescent="0.2">
      <c r="B133" s="553"/>
      <c r="C133" s="437"/>
      <c r="D133" s="438"/>
      <c r="E133" s="439"/>
      <c r="F133" s="507"/>
      <c r="G133" s="440"/>
      <c r="H133" s="440"/>
      <c r="I133" s="440"/>
      <c r="J133" s="440"/>
      <c r="K133" s="440"/>
      <c r="L133" s="440"/>
      <c r="M133" s="440"/>
      <c r="N133" s="440"/>
      <c r="O133" s="440"/>
      <c r="P133" s="440"/>
      <c r="Q133" s="440"/>
      <c r="R133" s="440"/>
      <c r="S133" s="441"/>
      <c r="T133" s="441"/>
      <c r="U133" s="442"/>
      <c r="V133" s="442"/>
      <c r="W133" s="442"/>
      <c r="X133" s="442"/>
      <c r="Y133" s="443"/>
      <c r="Z133" s="436"/>
      <c r="AA133" s="436"/>
    </row>
    <row r="134" spans="2:27" ht="158.25" hidden="1" customHeight="1" x14ac:dyDescent="0.2">
      <c r="B134" s="545">
        <v>35501</v>
      </c>
      <c r="C134" s="166" t="s">
        <v>115</v>
      </c>
      <c r="D134" s="322">
        <v>0</v>
      </c>
      <c r="E134" s="317">
        <v>0</v>
      </c>
      <c r="F134" s="318">
        <f>D134+E134</f>
        <v>0</v>
      </c>
      <c r="G134" s="170">
        <v>0</v>
      </c>
      <c r="H134" s="170">
        <v>0</v>
      </c>
      <c r="I134" s="170">
        <v>0</v>
      </c>
      <c r="J134" s="170">
        <v>0</v>
      </c>
      <c r="K134" s="170">
        <v>0</v>
      </c>
      <c r="L134" s="170">
        <v>0</v>
      </c>
      <c r="M134" s="170">
        <v>0</v>
      </c>
      <c r="N134" s="170">
        <v>0</v>
      </c>
      <c r="O134" s="170">
        <v>0</v>
      </c>
      <c r="P134" s="170">
        <v>0</v>
      </c>
      <c r="Q134" s="170">
        <v>0</v>
      </c>
      <c r="R134" s="170">
        <v>0</v>
      </c>
      <c r="S134" s="183">
        <f>SUM(G134:R134)</f>
        <v>0</v>
      </c>
      <c r="T134" s="183"/>
      <c r="U134" s="179">
        <v>0</v>
      </c>
      <c r="V134" s="179">
        <v>0</v>
      </c>
      <c r="W134" s="179">
        <v>0</v>
      </c>
      <c r="X134" s="179">
        <v>0</v>
      </c>
      <c r="Y134" s="167"/>
      <c r="Z134" s="146" t="s">
        <v>150</v>
      </c>
      <c r="AA134" s="146" t="s">
        <v>108</v>
      </c>
    </row>
    <row r="135" spans="2:27" ht="21" hidden="1" customHeight="1" x14ac:dyDescent="0.2">
      <c r="B135" s="367"/>
      <c r="C135" s="281"/>
      <c r="D135" s="349"/>
      <c r="E135" s="349"/>
      <c r="F135" s="350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4"/>
      <c r="T135" s="284"/>
      <c r="U135" s="343"/>
      <c r="V135" s="343"/>
      <c r="W135" s="343"/>
      <c r="X135" s="343"/>
      <c r="Y135" s="285"/>
      <c r="Z135" s="281"/>
      <c r="AA135" s="351"/>
    </row>
    <row r="136" spans="2:27" ht="120" hidden="1" customHeight="1" x14ac:dyDescent="0.2">
      <c r="B136" s="541">
        <v>35701</v>
      </c>
      <c r="C136" s="166" t="s">
        <v>116</v>
      </c>
      <c r="D136" s="322">
        <v>0</v>
      </c>
      <c r="E136" s="317">
        <v>0</v>
      </c>
      <c r="F136" s="318">
        <f>D136+E136</f>
        <v>0</v>
      </c>
      <c r="G136" s="170">
        <v>0</v>
      </c>
      <c r="H136" s="170">
        <v>0</v>
      </c>
      <c r="I136" s="170">
        <v>0</v>
      </c>
      <c r="J136" s="170">
        <v>0</v>
      </c>
      <c r="K136" s="170">
        <v>0</v>
      </c>
      <c r="L136" s="170">
        <v>0</v>
      </c>
      <c r="M136" s="170">
        <v>0</v>
      </c>
      <c r="N136" s="170">
        <v>0</v>
      </c>
      <c r="O136" s="170">
        <v>0</v>
      </c>
      <c r="P136" s="170">
        <v>0</v>
      </c>
      <c r="Q136" s="170">
        <v>0</v>
      </c>
      <c r="R136" s="170">
        <v>0</v>
      </c>
      <c r="S136" s="183">
        <f>SUM(G136:R136)</f>
        <v>0</v>
      </c>
      <c r="T136" s="183"/>
      <c r="U136" s="179">
        <v>0</v>
      </c>
      <c r="V136" s="179">
        <v>0</v>
      </c>
      <c r="W136" s="179">
        <v>0</v>
      </c>
      <c r="X136" s="179">
        <v>0</v>
      </c>
      <c r="Y136" s="167"/>
      <c r="Z136" s="148" t="s">
        <v>191</v>
      </c>
      <c r="AA136" s="146" t="s">
        <v>108</v>
      </c>
    </row>
    <row r="137" spans="2:27" ht="18.75" hidden="1" customHeight="1" x14ac:dyDescent="0.2">
      <c r="B137" s="367"/>
      <c r="C137" s="282"/>
      <c r="D137" s="352"/>
      <c r="E137" s="349"/>
      <c r="F137" s="350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4"/>
      <c r="T137" s="284"/>
      <c r="U137" s="343"/>
      <c r="V137" s="343"/>
      <c r="W137" s="343"/>
      <c r="X137" s="343"/>
      <c r="Y137" s="353"/>
      <c r="Z137" s="281"/>
      <c r="AA137" s="281"/>
    </row>
    <row r="138" spans="2:27" s="482" customFormat="1" ht="114.75" customHeight="1" x14ac:dyDescent="0.2">
      <c r="B138" s="545">
        <v>35801</v>
      </c>
      <c r="C138" s="166" t="s">
        <v>179</v>
      </c>
      <c r="D138" s="322">
        <v>4000000</v>
      </c>
      <c r="E138" s="478">
        <v>29431565</v>
      </c>
      <c r="F138" s="489">
        <f>D138+E138</f>
        <v>33431565</v>
      </c>
      <c r="G138" s="529">
        <f>F138*0.57/3</f>
        <v>6351997.3499999987</v>
      </c>
      <c r="H138" s="529">
        <v>6351997.3499999987</v>
      </c>
      <c r="I138" s="529">
        <v>6351997.3499999987</v>
      </c>
      <c r="J138" s="529">
        <f>F138*0.43/3</f>
        <v>4791857.6499999994</v>
      </c>
      <c r="K138" s="529">
        <v>4791857.6499999994</v>
      </c>
      <c r="L138" s="529">
        <v>4791857.6499999994</v>
      </c>
      <c r="M138" s="483">
        <v>0</v>
      </c>
      <c r="N138" s="483">
        <v>0</v>
      </c>
      <c r="O138" s="483">
        <v>0</v>
      </c>
      <c r="P138" s="483">
        <v>0</v>
      </c>
      <c r="Q138" s="483">
        <v>0</v>
      </c>
      <c r="R138" s="483">
        <v>0</v>
      </c>
      <c r="S138" s="490">
        <f>SUM(G138:R138)</f>
        <v>33431564.999999993</v>
      </c>
      <c r="T138" s="487">
        <f>SUM(G138:R138)</f>
        <v>33431564.999999993</v>
      </c>
      <c r="U138" s="171">
        <v>0.56999999999999995</v>
      </c>
      <c r="V138" s="171">
        <v>0.43</v>
      </c>
      <c r="W138" s="171">
        <v>0</v>
      </c>
      <c r="X138" s="171">
        <v>0</v>
      </c>
      <c r="Y138" s="191"/>
      <c r="Z138" s="166" t="s">
        <v>187</v>
      </c>
      <c r="AA138" s="147" t="s">
        <v>108</v>
      </c>
    </row>
    <row r="139" spans="2:27" ht="20.25" customHeight="1" x14ac:dyDescent="0.2">
      <c r="B139" s="388"/>
      <c r="C139" s="388"/>
      <c r="D139" s="390"/>
      <c r="E139" s="390"/>
      <c r="F139" s="403"/>
      <c r="G139" s="404"/>
      <c r="H139" s="404"/>
      <c r="I139" s="404"/>
      <c r="J139" s="404"/>
      <c r="K139" s="404"/>
      <c r="L139" s="404"/>
      <c r="M139" s="404"/>
      <c r="N139" s="404"/>
      <c r="O139" s="404"/>
      <c r="P139" s="404"/>
      <c r="Q139" s="404"/>
      <c r="R139" s="404"/>
      <c r="S139" s="405"/>
      <c r="T139" s="405"/>
      <c r="U139" s="408"/>
      <c r="V139" s="408"/>
      <c r="W139" s="408"/>
      <c r="X139" s="408"/>
      <c r="Y139" s="392"/>
      <c r="Z139" s="388"/>
      <c r="AA139" s="391"/>
    </row>
    <row r="140" spans="2:27" ht="94.5" hidden="1" customHeight="1" x14ac:dyDescent="0.2">
      <c r="B140" s="146">
        <v>35901</v>
      </c>
      <c r="C140" s="166" t="s">
        <v>168</v>
      </c>
      <c r="D140" s="322">
        <v>0</v>
      </c>
      <c r="E140" s="317">
        <v>0</v>
      </c>
      <c r="F140" s="318">
        <f>D140+E140</f>
        <v>0</v>
      </c>
      <c r="G140" s="170">
        <v>0</v>
      </c>
      <c r="H140" s="170">
        <v>0</v>
      </c>
      <c r="I140" s="170">
        <v>0</v>
      </c>
      <c r="J140" s="170">
        <v>0</v>
      </c>
      <c r="K140" s="170">
        <v>0</v>
      </c>
      <c r="L140" s="170">
        <v>0</v>
      </c>
      <c r="M140" s="170">
        <v>0</v>
      </c>
      <c r="N140" s="170">
        <v>0</v>
      </c>
      <c r="O140" s="170">
        <v>0</v>
      </c>
      <c r="P140" s="170">
        <v>0</v>
      </c>
      <c r="Q140" s="170">
        <v>0</v>
      </c>
      <c r="R140" s="170">
        <v>0</v>
      </c>
      <c r="S140" s="183">
        <f>SUM(G140:R140)</f>
        <v>0</v>
      </c>
      <c r="T140" s="183"/>
      <c r="U140" s="179">
        <v>0</v>
      </c>
      <c r="V140" s="179">
        <v>0</v>
      </c>
      <c r="W140" s="179">
        <v>0</v>
      </c>
      <c r="X140" s="179">
        <v>0</v>
      </c>
      <c r="Y140" s="167"/>
      <c r="Z140" s="148" t="s">
        <v>171</v>
      </c>
      <c r="AA140" s="146" t="s">
        <v>108</v>
      </c>
    </row>
    <row r="141" spans="2:27" ht="20.25" hidden="1" x14ac:dyDescent="0.2">
      <c r="B141" s="281"/>
      <c r="C141" s="281"/>
      <c r="D141" s="283"/>
      <c r="E141" s="283"/>
      <c r="F141" s="354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4"/>
      <c r="T141" s="284"/>
      <c r="U141" s="343"/>
      <c r="V141" s="343"/>
      <c r="W141" s="343"/>
      <c r="X141" s="343"/>
      <c r="Y141" s="285"/>
      <c r="Z141" s="281"/>
      <c r="AA141" s="351"/>
    </row>
    <row r="142" spans="2:27" ht="18" x14ac:dyDescent="0.2">
      <c r="C142" s="117"/>
      <c r="D142" s="118"/>
      <c r="E142" s="108"/>
      <c r="F142" s="111"/>
      <c r="G142" s="119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26"/>
      <c r="T142" s="126"/>
      <c r="U142" s="116"/>
      <c r="V142" s="116"/>
      <c r="W142" s="116"/>
      <c r="X142" s="116"/>
      <c r="Y142" s="120"/>
    </row>
    <row r="143" spans="2:27" ht="133.5" customHeight="1" x14ac:dyDescent="0.2">
      <c r="B143" s="297">
        <v>3500</v>
      </c>
      <c r="C143" s="159" t="s">
        <v>56</v>
      </c>
      <c r="D143" s="348">
        <f>D138+D132+D130+D128+D126+D124+D122+D118</f>
        <v>92000000</v>
      </c>
      <c r="E143" s="348">
        <f>E138+E132+E130+E128+E126+E124+E122+E118</f>
        <v>69970560</v>
      </c>
      <c r="F143" s="348">
        <f>F138+F132+F130+F128+F126+F124+F122+F118</f>
        <v>161970560</v>
      </c>
      <c r="G143" s="110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26"/>
      <c r="T143" s="126"/>
      <c r="U143" s="116"/>
      <c r="V143" s="116"/>
      <c r="W143" s="116"/>
      <c r="X143" s="116"/>
      <c r="AA143" s="106"/>
    </row>
    <row r="144" spans="2:27" ht="47.25" customHeight="1" x14ac:dyDescent="0.2">
      <c r="B144" s="94"/>
      <c r="C144" s="163"/>
      <c r="D144" s="175"/>
      <c r="E144" s="175"/>
      <c r="F144" s="175"/>
      <c r="G144" s="110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26"/>
      <c r="T144" s="126"/>
      <c r="U144" s="116"/>
      <c r="V144" s="116"/>
      <c r="W144" s="116"/>
      <c r="X144" s="116"/>
      <c r="AA144" s="106"/>
    </row>
    <row r="145" spans="2:27" ht="9" customHeight="1" x14ac:dyDescent="0.2">
      <c r="B145" s="94"/>
      <c r="C145" s="163"/>
      <c r="D145" s="175"/>
      <c r="E145" s="175"/>
      <c r="F145" s="175"/>
      <c r="G145" s="110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26"/>
      <c r="T145" s="126"/>
      <c r="U145" s="116"/>
      <c r="V145" s="116"/>
      <c r="W145" s="116"/>
      <c r="X145" s="116"/>
      <c r="AA145" s="106"/>
    </row>
    <row r="146" spans="2:27" ht="81.75" hidden="1" customHeight="1" x14ac:dyDescent="0.2">
      <c r="B146" s="94"/>
      <c r="C146" s="163"/>
      <c r="D146" s="175"/>
      <c r="E146" s="175"/>
      <c r="F146" s="175"/>
      <c r="G146" s="110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26"/>
      <c r="T146" s="126"/>
      <c r="U146" s="116"/>
      <c r="V146" s="116"/>
      <c r="W146" s="116"/>
      <c r="X146" s="116"/>
      <c r="AA146" s="106"/>
    </row>
    <row r="147" spans="2:27" ht="89.25" hidden="1" customHeight="1" x14ac:dyDescent="0.2">
      <c r="B147" s="94"/>
      <c r="C147" s="163"/>
      <c r="D147" s="175"/>
      <c r="E147" s="175"/>
      <c r="F147" s="175"/>
      <c r="G147" s="110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26"/>
      <c r="T147" s="126"/>
      <c r="U147" s="116"/>
      <c r="V147" s="116"/>
      <c r="W147" s="116"/>
      <c r="X147" s="116"/>
      <c r="AA147" s="106"/>
    </row>
    <row r="148" spans="2:27" ht="89.25" hidden="1" customHeight="1" x14ac:dyDescent="0.2">
      <c r="B148" s="94"/>
      <c r="C148" s="163"/>
      <c r="D148" s="175"/>
      <c r="E148" s="175"/>
      <c r="F148" s="175"/>
      <c r="G148" s="110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26"/>
      <c r="T148" s="126"/>
      <c r="U148" s="116"/>
      <c r="V148" s="116"/>
      <c r="W148" s="116"/>
      <c r="X148" s="116"/>
      <c r="AA148" s="106"/>
    </row>
    <row r="149" spans="2:27" ht="15" hidden="1" customHeight="1" x14ac:dyDescent="0.2">
      <c r="B149" s="94"/>
      <c r="C149" s="115"/>
      <c r="D149" s="110"/>
      <c r="E149" s="110"/>
      <c r="F149" s="110"/>
      <c r="G149" s="110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26"/>
      <c r="T149" s="126"/>
      <c r="U149" s="116"/>
      <c r="V149" s="116"/>
      <c r="W149" s="116"/>
      <c r="X149" s="116"/>
      <c r="AA149" s="106"/>
    </row>
    <row r="150" spans="2:27" ht="38.25" hidden="1" customHeight="1" x14ac:dyDescent="0.2">
      <c r="B150" s="94"/>
      <c r="C150" s="115"/>
      <c r="D150" s="110"/>
      <c r="E150" s="110"/>
      <c r="F150" s="110"/>
      <c r="G150" s="110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26"/>
      <c r="T150" s="126"/>
      <c r="U150" s="116"/>
      <c r="V150" s="116"/>
      <c r="W150" s="116"/>
      <c r="X150" s="116"/>
      <c r="AA150" s="106"/>
    </row>
    <row r="151" spans="2:27" ht="18" hidden="1" x14ac:dyDescent="0.2">
      <c r="B151" s="91"/>
      <c r="C151" s="91"/>
      <c r="D151" s="91"/>
      <c r="E151" s="91"/>
      <c r="F151" s="91"/>
      <c r="G151" s="512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27"/>
      <c r="T151" s="127"/>
      <c r="U151" s="109"/>
      <c r="V151" s="109"/>
      <c r="W151" s="109"/>
      <c r="X151" s="109"/>
      <c r="Y151" s="101"/>
      <c r="AA151" s="103"/>
    </row>
    <row r="152" spans="2:27" hidden="1" x14ac:dyDescent="0.2">
      <c r="D152" s="10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26"/>
      <c r="T152" s="126"/>
      <c r="AA152" s="103"/>
    </row>
    <row r="153" spans="2:27" hidden="1" x14ac:dyDescent="0.2">
      <c r="D153" s="10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26"/>
      <c r="T153" s="126"/>
      <c r="AA153" s="103"/>
    </row>
    <row r="154" spans="2:27" hidden="1" x14ac:dyDescent="0.2">
      <c r="D154" s="10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26"/>
      <c r="T154" s="126"/>
      <c r="AA154" s="103"/>
    </row>
    <row r="155" spans="2:27" hidden="1" x14ac:dyDescent="0.2">
      <c r="D155" s="10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26"/>
      <c r="T155" s="126"/>
      <c r="AA155" s="103"/>
    </row>
    <row r="156" spans="2:27" ht="58.5" customHeight="1" x14ac:dyDescent="0.2">
      <c r="D156" s="10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26"/>
      <c r="T156" s="126"/>
      <c r="AA156" s="103"/>
    </row>
    <row r="157" spans="2:27" ht="85.5" customHeight="1" x14ac:dyDescent="0.2">
      <c r="B157" s="571" t="s">
        <v>4</v>
      </c>
      <c r="C157" s="571" t="s">
        <v>5</v>
      </c>
      <c r="D157" s="575" t="s">
        <v>6</v>
      </c>
      <c r="E157" s="575" t="s">
        <v>7</v>
      </c>
      <c r="F157" s="563" t="s">
        <v>214</v>
      </c>
      <c r="G157" s="577" t="s">
        <v>98</v>
      </c>
      <c r="H157" s="578"/>
      <c r="I157" s="578"/>
      <c r="J157" s="578"/>
      <c r="K157" s="578"/>
      <c r="L157" s="578"/>
      <c r="M157" s="578"/>
      <c r="N157" s="578"/>
      <c r="O157" s="578"/>
      <c r="P157" s="578"/>
      <c r="Q157" s="578"/>
      <c r="R157" s="579"/>
      <c r="S157" s="176"/>
      <c r="T157" s="176"/>
      <c r="U157" s="580" t="s">
        <v>126</v>
      </c>
      <c r="V157" s="581"/>
      <c r="W157" s="581"/>
      <c r="X157" s="582"/>
      <c r="Y157" s="165" t="s">
        <v>100</v>
      </c>
      <c r="Z157" s="567" t="s">
        <v>87</v>
      </c>
      <c r="AA157" s="569" t="s">
        <v>97</v>
      </c>
    </row>
    <row r="158" spans="2:27" ht="20.25" x14ac:dyDescent="0.2">
      <c r="B158" s="572"/>
      <c r="C158" s="572"/>
      <c r="D158" s="576"/>
      <c r="E158" s="576"/>
      <c r="F158" s="564"/>
      <c r="G158" s="160" t="s">
        <v>88</v>
      </c>
      <c r="H158" s="160" t="s">
        <v>89</v>
      </c>
      <c r="I158" s="160" t="s">
        <v>118</v>
      </c>
      <c r="J158" s="160" t="s">
        <v>90</v>
      </c>
      <c r="K158" s="160" t="s">
        <v>119</v>
      </c>
      <c r="L158" s="160" t="s">
        <v>125</v>
      </c>
      <c r="M158" s="160" t="s">
        <v>120</v>
      </c>
      <c r="N158" s="160" t="s">
        <v>92</v>
      </c>
      <c r="O158" s="160" t="s">
        <v>93</v>
      </c>
      <c r="P158" s="160" t="s">
        <v>94</v>
      </c>
      <c r="Q158" s="160" t="s">
        <v>95</v>
      </c>
      <c r="R158" s="160" t="s">
        <v>96</v>
      </c>
      <c r="S158" s="177"/>
      <c r="T158" s="177"/>
      <c r="U158" s="162" t="s">
        <v>83</v>
      </c>
      <c r="V158" s="162" t="s">
        <v>84</v>
      </c>
      <c r="W158" s="162" t="s">
        <v>85</v>
      </c>
      <c r="X158" s="162" t="s">
        <v>86</v>
      </c>
      <c r="Y158" s="164"/>
      <c r="Z158" s="568"/>
      <c r="AA158" s="570"/>
    </row>
    <row r="159" spans="2:27" s="482" customFormat="1" ht="169.5" customHeight="1" x14ac:dyDescent="0.2">
      <c r="B159" s="555">
        <v>37104</v>
      </c>
      <c r="C159" s="496" t="s">
        <v>154</v>
      </c>
      <c r="D159" s="338">
        <v>0</v>
      </c>
      <c r="E159" s="484">
        <v>0</v>
      </c>
      <c r="F159" s="485">
        <f>D159+E159</f>
        <v>0</v>
      </c>
      <c r="G159" s="495">
        <v>0</v>
      </c>
      <c r="H159" s="495">
        <v>0</v>
      </c>
      <c r="I159" s="495">
        <v>0</v>
      </c>
      <c r="J159" s="495">
        <v>0</v>
      </c>
      <c r="K159" s="495">
        <v>0</v>
      </c>
      <c r="L159" s="495">
        <v>0</v>
      </c>
      <c r="M159" s="495">
        <v>0</v>
      </c>
      <c r="N159" s="495">
        <v>0</v>
      </c>
      <c r="O159" s="495">
        <v>0</v>
      </c>
      <c r="P159" s="495">
        <v>0</v>
      </c>
      <c r="Q159" s="495">
        <v>0</v>
      </c>
      <c r="R159" s="495">
        <v>0</v>
      </c>
      <c r="S159" s="486">
        <f>SUM(G159:R159)</f>
        <v>0</v>
      </c>
      <c r="T159" s="486"/>
      <c r="U159" s="171">
        <v>0</v>
      </c>
      <c r="V159" s="171">
        <v>0</v>
      </c>
      <c r="W159" s="171">
        <v>0</v>
      </c>
      <c r="X159" s="171">
        <v>0</v>
      </c>
      <c r="Y159" s="488"/>
      <c r="Z159" s="147" t="s">
        <v>150</v>
      </c>
      <c r="AA159" s="147" t="s">
        <v>108</v>
      </c>
    </row>
    <row r="160" spans="2:27" ht="23.25" x14ac:dyDescent="0.2">
      <c r="B160" s="554"/>
      <c r="C160" s="444"/>
      <c r="D160" s="445"/>
      <c r="E160" s="445"/>
      <c r="F160" s="446"/>
      <c r="G160" s="447"/>
      <c r="H160" s="447"/>
      <c r="I160" s="447"/>
      <c r="J160" s="447"/>
      <c r="K160" s="447"/>
      <c r="L160" s="447"/>
      <c r="M160" s="447"/>
      <c r="N160" s="447"/>
      <c r="O160" s="447"/>
      <c r="P160" s="447"/>
      <c r="Q160" s="447"/>
      <c r="R160" s="448"/>
      <c r="S160" s="449"/>
      <c r="T160" s="449"/>
      <c r="U160" s="417"/>
      <c r="V160" s="417"/>
      <c r="W160" s="417"/>
      <c r="X160" s="417"/>
      <c r="Y160" s="450"/>
      <c r="Z160" s="451"/>
      <c r="AA160" s="451"/>
    </row>
    <row r="161" spans="2:27" s="482" customFormat="1" ht="176.25" customHeight="1" x14ac:dyDescent="0.2">
      <c r="B161" s="545">
        <v>37106</v>
      </c>
      <c r="C161" s="166" t="s">
        <v>155</v>
      </c>
      <c r="D161" s="322">
        <v>0</v>
      </c>
      <c r="E161" s="478">
        <v>0</v>
      </c>
      <c r="F161" s="489">
        <f>D161+E161</f>
        <v>0</v>
      </c>
      <c r="G161" s="495">
        <v>0</v>
      </c>
      <c r="H161" s="495">
        <v>0</v>
      </c>
      <c r="I161" s="495">
        <v>0</v>
      </c>
      <c r="J161" s="495">
        <v>0</v>
      </c>
      <c r="K161" s="495">
        <v>0</v>
      </c>
      <c r="L161" s="495">
        <v>0</v>
      </c>
      <c r="M161" s="495">
        <v>0</v>
      </c>
      <c r="N161" s="495">
        <v>0</v>
      </c>
      <c r="O161" s="495">
        <v>0</v>
      </c>
      <c r="P161" s="495">
        <v>0</v>
      </c>
      <c r="Q161" s="495">
        <v>0</v>
      </c>
      <c r="R161" s="495">
        <v>0</v>
      </c>
      <c r="S161" s="486">
        <f>SUM(G161:R161)</f>
        <v>0</v>
      </c>
      <c r="T161" s="486"/>
      <c r="U161" s="171">
        <v>0</v>
      </c>
      <c r="V161" s="171">
        <v>0</v>
      </c>
      <c r="W161" s="171">
        <v>0</v>
      </c>
      <c r="X161" s="171">
        <v>0</v>
      </c>
      <c r="Y161" s="191"/>
      <c r="Z161" s="147" t="s">
        <v>150</v>
      </c>
      <c r="AA161" s="147" t="s">
        <v>108</v>
      </c>
    </row>
    <row r="162" spans="2:27" ht="23.25" customHeight="1" x14ac:dyDescent="0.2">
      <c r="B162" s="552"/>
      <c r="C162" s="410"/>
      <c r="D162" s="413"/>
      <c r="E162" s="413"/>
      <c r="F162" s="414"/>
      <c r="G162" s="413"/>
      <c r="H162" s="413"/>
      <c r="I162" s="413"/>
      <c r="J162" s="413"/>
      <c r="K162" s="413"/>
      <c r="L162" s="413"/>
      <c r="M162" s="413"/>
      <c r="N162" s="413"/>
      <c r="O162" s="413"/>
      <c r="P162" s="413"/>
      <c r="Q162" s="413"/>
      <c r="R162" s="413"/>
      <c r="S162" s="416"/>
      <c r="T162" s="416"/>
      <c r="U162" s="417"/>
      <c r="V162" s="417"/>
      <c r="W162" s="417"/>
      <c r="X162" s="417"/>
      <c r="Y162" s="452"/>
      <c r="Z162" s="410"/>
      <c r="AA162" s="453"/>
    </row>
    <row r="163" spans="2:27" s="482" customFormat="1" ht="168" customHeight="1" x14ac:dyDescent="0.2">
      <c r="B163" s="545">
        <v>37204</v>
      </c>
      <c r="C163" s="166" t="s">
        <v>180</v>
      </c>
      <c r="D163" s="322">
        <v>0</v>
      </c>
      <c r="E163" s="478">
        <v>0</v>
      </c>
      <c r="F163" s="489">
        <f>D163+E163</f>
        <v>0</v>
      </c>
      <c r="G163" s="495">
        <v>0</v>
      </c>
      <c r="H163" s="495">
        <v>0</v>
      </c>
      <c r="I163" s="495">
        <v>0</v>
      </c>
      <c r="J163" s="495">
        <v>0</v>
      </c>
      <c r="K163" s="495">
        <v>0</v>
      </c>
      <c r="L163" s="495">
        <v>0</v>
      </c>
      <c r="M163" s="495">
        <v>0</v>
      </c>
      <c r="N163" s="495">
        <v>0</v>
      </c>
      <c r="O163" s="495">
        <v>0</v>
      </c>
      <c r="P163" s="495">
        <v>0</v>
      </c>
      <c r="Q163" s="495">
        <v>0</v>
      </c>
      <c r="R163" s="495">
        <v>0</v>
      </c>
      <c r="S163" s="486">
        <f>SUM(G163:R163)</f>
        <v>0</v>
      </c>
      <c r="T163" s="486"/>
      <c r="U163" s="171">
        <v>0</v>
      </c>
      <c r="V163" s="171">
        <v>0</v>
      </c>
      <c r="W163" s="171">
        <v>0</v>
      </c>
      <c r="X163" s="171">
        <v>0</v>
      </c>
      <c r="Y163" s="191"/>
      <c r="Z163" s="147" t="s">
        <v>150</v>
      </c>
      <c r="AA163" s="147" t="s">
        <v>108</v>
      </c>
    </row>
    <row r="164" spans="2:27" ht="26.25" customHeight="1" x14ac:dyDescent="0.2">
      <c r="B164" s="552"/>
      <c r="C164" s="410"/>
      <c r="D164" s="413"/>
      <c r="E164" s="413"/>
      <c r="F164" s="414"/>
      <c r="G164" s="413"/>
      <c r="H164" s="413"/>
      <c r="I164" s="413"/>
      <c r="J164" s="413"/>
      <c r="K164" s="413"/>
      <c r="L164" s="413"/>
      <c r="M164" s="413"/>
      <c r="N164" s="413"/>
      <c r="O164" s="413"/>
      <c r="P164" s="413"/>
      <c r="Q164" s="413"/>
      <c r="R164" s="413"/>
      <c r="S164" s="416"/>
      <c r="T164" s="416"/>
      <c r="U164" s="417"/>
      <c r="V164" s="417"/>
      <c r="W164" s="417"/>
      <c r="X164" s="417"/>
      <c r="Y164" s="452"/>
      <c r="Z164" s="410"/>
      <c r="AA164" s="453"/>
    </row>
    <row r="165" spans="2:27" s="482" customFormat="1" ht="145.5" customHeight="1" x14ac:dyDescent="0.2">
      <c r="B165" s="545">
        <v>37504</v>
      </c>
      <c r="C165" s="166" t="s">
        <v>160</v>
      </c>
      <c r="D165" s="322">
        <v>0</v>
      </c>
      <c r="E165" s="478">
        <v>0</v>
      </c>
      <c r="F165" s="489">
        <f>D165+E165</f>
        <v>0</v>
      </c>
      <c r="G165" s="495">
        <v>0</v>
      </c>
      <c r="H165" s="495">
        <v>0</v>
      </c>
      <c r="I165" s="495">
        <v>0</v>
      </c>
      <c r="J165" s="495">
        <v>0</v>
      </c>
      <c r="K165" s="495">
        <v>0</v>
      </c>
      <c r="L165" s="495">
        <v>0</v>
      </c>
      <c r="M165" s="495">
        <v>0</v>
      </c>
      <c r="N165" s="495">
        <v>0</v>
      </c>
      <c r="O165" s="495">
        <v>0</v>
      </c>
      <c r="P165" s="495">
        <v>0</v>
      </c>
      <c r="Q165" s="495">
        <v>0</v>
      </c>
      <c r="R165" s="495">
        <v>0</v>
      </c>
      <c r="S165" s="486">
        <f>SUM(G165:R165)</f>
        <v>0</v>
      </c>
      <c r="T165" s="486"/>
      <c r="U165" s="171">
        <v>0</v>
      </c>
      <c r="V165" s="171">
        <v>0</v>
      </c>
      <c r="W165" s="171">
        <v>0</v>
      </c>
      <c r="X165" s="171">
        <v>0</v>
      </c>
      <c r="Y165" s="191"/>
      <c r="Z165" s="147" t="s">
        <v>150</v>
      </c>
      <c r="AA165" s="147" t="s">
        <v>108</v>
      </c>
    </row>
    <row r="166" spans="2:27" ht="20.25" customHeight="1" x14ac:dyDescent="0.2">
      <c r="B166" s="410"/>
      <c r="C166" s="410"/>
      <c r="D166" s="413"/>
      <c r="E166" s="413"/>
      <c r="F166" s="414"/>
      <c r="G166" s="413"/>
      <c r="H166" s="413"/>
      <c r="I166" s="413"/>
      <c r="J166" s="413"/>
      <c r="K166" s="413"/>
      <c r="L166" s="413"/>
      <c r="M166" s="413"/>
      <c r="N166" s="413"/>
      <c r="O166" s="413"/>
      <c r="P166" s="413"/>
      <c r="Q166" s="413"/>
      <c r="R166" s="413"/>
      <c r="S166" s="416"/>
      <c r="T166" s="416"/>
      <c r="U166" s="417"/>
      <c r="V166" s="417"/>
      <c r="W166" s="417"/>
      <c r="X166" s="417"/>
      <c r="Y166" s="452"/>
      <c r="Z166" s="410"/>
      <c r="AA166" s="453"/>
    </row>
    <row r="167" spans="2:27" s="482" customFormat="1" ht="148.5" customHeight="1" x14ac:dyDescent="0.2">
      <c r="B167" s="545">
        <v>37602</v>
      </c>
      <c r="C167" s="166" t="s">
        <v>161</v>
      </c>
      <c r="D167" s="322">
        <v>0</v>
      </c>
      <c r="E167" s="478">
        <v>0</v>
      </c>
      <c r="F167" s="489">
        <f>D167+E167</f>
        <v>0</v>
      </c>
      <c r="G167" s="495">
        <v>0</v>
      </c>
      <c r="H167" s="495">
        <v>0</v>
      </c>
      <c r="I167" s="495">
        <v>0</v>
      </c>
      <c r="J167" s="495">
        <v>0</v>
      </c>
      <c r="K167" s="495">
        <v>0</v>
      </c>
      <c r="L167" s="495">
        <v>0</v>
      </c>
      <c r="M167" s="495">
        <v>0</v>
      </c>
      <c r="N167" s="495">
        <v>0</v>
      </c>
      <c r="O167" s="495">
        <v>0</v>
      </c>
      <c r="P167" s="495">
        <v>0</v>
      </c>
      <c r="Q167" s="495">
        <v>0</v>
      </c>
      <c r="R167" s="495">
        <v>0</v>
      </c>
      <c r="S167" s="486">
        <f>SUM(G167:R167)</f>
        <v>0</v>
      </c>
      <c r="T167" s="486"/>
      <c r="U167" s="171">
        <v>0</v>
      </c>
      <c r="V167" s="171">
        <v>0</v>
      </c>
      <c r="W167" s="171">
        <v>0</v>
      </c>
      <c r="X167" s="171">
        <v>0</v>
      </c>
      <c r="Y167" s="191"/>
      <c r="Z167" s="147" t="s">
        <v>150</v>
      </c>
      <c r="AA167" s="147" t="s">
        <v>108</v>
      </c>
    </row>
    <row r="168" spans="2:27" ht="24" customHeight="1" x14ac:dyDescent="0.2">
      <c r="B168" s="410"/>
      <c r="C168" s="410"/>
      <c r="D168" s="415"/>
      <c r="E168" s="415"/>
      <c r="F168" s="415"/>
      <c r="G168" s="415"/>
      <c r="H168" s="415"/>
      <c r="I168" s="415"/>
      <c r="J168" s="415"/>
      <c r="K168" s="415"/>
      <c r="L168" s="415"/>
      <c r="M168" s="415"/>
      <c r="N168" s="415"/>
      <c r="O168" s="415"/>
      <c r="P168" s="415"/>
      <c r="Q168" s="415"/>
      <c r="R168" s="415"/>
      <c r="S168" s="416"/>
      <c r="T168" s="416"/>
      <c r="U168" s="417"/>
      <c r="V168" s="417"/>
      <c r="W168" s="417"/>
      <c r="X168" s="417"/>
      <c r="Y168" s="410"/>
      <c r="Z168" s="410"/>
      <c r="AA168" s="453"/>
    </row>
    <row r="169" spans="2:27" ht="18" x14ac:dyDescent="0.2">
      <c r="D169" s="107"/>
      <c r="E169" s="108"/>
      <c r="F169" s="114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26"/>
      <c r="T169" s="126"/>
      <c r="U169" s="109"/>
      <c r="V169" s="109"/>
      <c r="W169" s="109"/>
      <c r="X169" s="109"/>
      <c r="AA169" s="103"/>
    </row>
    <row r="170" spans="2:27" ht="18" x14ac:dyDescent="0.2"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26"/>
      <c r="T170" s="126"/>
      <c r="U170" s="109"/>
      <c r="V170" s="112"/>
      <c r="W170" s="112"/>
      <c r="X170" s="112"/>
      <c r="Y170" s="101"/>
      <c r="AA170" s="103"/>
    </row>
    <row r="171" spans="2:27" ht="96" customHeight="1" x14ac:dyDescent="0.2">
      <c r="B171" s="153">
        <v>3700</v>
      </c>
      <c r="C171" s="159" t="s">
        <v>153</v>
      </c>
      <c r="D171" s="345">
        <f>+D159+D161+D163+D165+D167</f>
        <v>0</v>
      </c>
      <c r="E171" s="345">
        <f>E159+E161+E163+E165+E167</f>
        <v>0</v>
      </c>
      <c r="F171" s="346">
        <f>F159+F161+F163+F165+F167</f>
        <v>0</v>
      </c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27"/>
      <c r="T171" s="127"/>
      <c r="U171" s="109"/>
      <c r="V171" s="109"/>
      <c r="W171" s="109"/>
      <c r="X171" s="109"/>
      <c r="Y171" s="101"/>
      <c r="AA171" s="103"/>
    </row>
    <row r="172" spans="2:27" ht="37.5" customHeight="1" x14ac:dyDescent="0.2">
      <c r="B172" s="94"/>
      <c r="C172" s="96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27"/>
      <c r="T172" s="127"/>
      <c r="U172" s="109"/>
      <c r="V172" s="109"/>
      <c r="W172" s="109"/>
      <c r="X172" s="109"/>
      <c r="Y172" s="101"/>
      <c r="AA172" s="103"/>
    </row>
    <row r="173" spans="2:27" ht="37.5" customHeight="1" x14ac:dyDescent="0.2">
      <c r="B173" s="94"/>
      <c r="C173" s="96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27"/>
      <c r="T173" s="127"/>
      <c r="U173" s="109"/>
      <c r="V173" s="109"/>
      <c r="W173" s="109"/>
      <c r="X173" s="109"/>
      <c r="Y173" s="101"/>
      <c r="AA173" s="103"/>
    </row>
    <row r="174" spans="2:27" ht="37.5" customHeight="1" x14ac:dyDescent="0.2">
      <c r="B174" s="94"/>
      <c r="C174" s="96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27"/>
      <c r="T174" s="127"/>
      <c r="U174" s="109"/>
      <c r="V174" s="109"/>
      <c r="W174" s="109"/>
      <c r="X174" s="109"/>
      <c r="Y174" s="101"/>
      <c r="AA174" s="103"/>
    </row>
    <row r="175" spans="2:27" ht="37.5" customHeight="1" x14ac:dyDescent="0.2">
      <c r="B175" s="94"/>
      <c r="C175" s="96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27"/>
      <c r="T175" s="127"/>
      <c r="U175" s="109"/>
      <c r="V175" s="109"/>
      <c r="W175" s="109"/>
      <c r="X175" s="109"/>
      <c r="Y175" s="101"/>
      <c r="AA175" s="103"/>
    </row>
    <row r="176" spans="2:27" ht="18" x14ac:dyDescent="0.2">
      <c r="B176" s="94"/>
      <c r="C176" s="96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27"/>
      <c r="T176" s="127"/>
      <c r="U176" s="109"/>
      <c r="V176" s="109"/>
      <c r="W176" s="109"/>
      <c r="X176" s="109"/>
      <c r="Y176" s="101"/>
      <c r="AA176" s="103"/>
    </row>
    <row r="177" spans="2:27" ht="43.5" customHeight="1" x14ac:dyDescent="0.2"/>
    <row r="178" spans="2:27" ht="90" customHeight="1" x14ac:dyDescent="0.2">
      <c r="B178" s="571" t="s">
        <v>4</v>
      </c>
      <c r="C178" s="571" t="s">
        <v>5</v>
      </c>
      <c r="D178" s="575" t="s">
        <v>6</v>
      </c>
      <c r="E178" s="575" t="s">
        <v>7</v>
      </c>
      <c r="F178" s="563" t="s">
        <v>214</v>
      </c>
      <c r="G178" s="577" t="s">
        <v>98</v>
      </c>
      <c r="H178" s="578"/>
      <c r="I178" s="578"/>
      <c r="J178" s="578"/>
      <c r="K178" s="578"/>
      <c r="L178" s="578"/>
      <c r="M178" s="578"/>
      <c r="N178" s="578"/>
      <c r="O178" s="578"/>
      <c r="P178" s="578"/>
      <c r="Q178" s="578"/>
      <c r="R178" s="579"/>
      <c r="S178" s="176"/>
      <c r="T178" s="176"/>
      <c r="U178" s="580" t="s">
        <v>126</v>
      </c>
      <c r="V178" s="581"/>
      <c r="W178" s="581"/>
      <c r="X178" s="582"/>
      <c r="Y178" s="165" t="s">
        <v>100</v>
      </c>
      <c r="Z178" s="567" t="s">
        <v>87</v>
      </c>
      <c r="AA178" s="569" t="s">
        <v>97</v>
      </c>
    </row>
    <row r="179" spans="2:27" ht="45" customHeight="1" x14ac:dyDescent="0.2">
      <c r="B179" s="572"/>
      <c r="C179" s="572"/>
      <c r="D179" s="576"/>
      <c r="E179" s="576"/>
      <c r="F179" s="564"/>
      <c r="G179" s="160" t="s">
        <v>88</v>
      </c>
      <c r="H179" s="160" t="s">
        <v>89</v>
      </c>
      <c r="I179" s="160" t="s">
        <v>118</v>
      </c>
      <c r="J179" s="160" t="s">
        <v>90</v>
      </c>
      <c r="K179" s="160" t="s">
        <v>119</v>
      </c>
      <c r="L179" s="160" t="s">
        <v>125</v>
      </c>
      <c r="M179" s="160" t="s">
        <v>120</v>
      </c>
      <c r="N179" s="160" t="s">
        <v>92</v>
      </c>
      <c r="O179" s="160" t="s">
        <v>93</v>
      </c>
      <c r="P179" s="160" t="s">
        <v>94</v>
      </c>
      <c r="Q179" s="160" t="s">
        <v>95</v>
      </c>
      <c r="R179" s="160" t="s">
        <v>96</v>
      </c>
      <c r="S179" s="177"/>
      <c r="T179" s="177"/>
      <c r="U179" s="162" t="s">
        <v>83</v>
      </c>
      <c r="V179" s="162" t="s">
        <v>84</v>
      </c>
      <c r="W179" s="162" t="s">
        <v>85</v>
      </c>
      <c r="X179" s="162" t="s">
        <v>86</v>
      </c>
      <c r="Y179" s="164"/>
      <c r="Z179" s="568"/>
      <c r="AA179" s="570"/>
    </row>
    <row r="180" spans="2:27" ht="20.25" hidden="1" x14ac:dyDescent="0.2">
      <c r="B180" s="355"/>
      <c r="C180" s="355"/>
      <c r="D180" s="356"/>
      <c r="E180" s="356"/>
      <c r="F180" s="357"/>
      <c r="G180" s="357"/>
      <c r="H180" s="357"/>
      <c r="I180" s="357"/>
      <c r="J180" s="357"/>
      <c r="K180" s="357"/>
      <c r="L180" s="357"/>
      <c r="M180" s="357"/>
      <c r="N180" s="357"/>
      <c r="O180" s="357"/>
      <c r="P180" s="357"/>
      <c r="Q180" s="357"/>
      <c r="R180" s="357"/>
      <c r="S180" s="358"/>
      <c r="T180" s="358"/>
      <c r="U180" s="359"/>
      <c r="V180" s="359"/>
      <c r="W180" s="359"/>
      <c r="X180" s="359"/>
      <c r="Y180" s="360"/>
      <c r="Z180" s="361"/>
      <c r="AA180" s="360"/>
    </row>
    <row r="181" spans="2:27" s="92" customFormat="1" ht="63" hidden="1" customHeight="1" x14ac:dyDescent="0.25">
      <c r="B181" s="168">
        <v>38201</v>
      </c>
      <c r="C181" s="169" t="s">
        <v>169</v>
      </c>
      <c r="D181" s="141">
        <v>0</v>
      </c>
      <c r="E181" s="140">
        <v>0</v>
      </c>
      <c r="F181" s="339">
        <f>D181+E181</f>
        <v>0</v>
      </c>
      <c r="G181" s="342">
        <v>0</v>
      </c>
      <c r="H181" s="342">
        <v>0</v>
      </c>
      <c r="I181" s="342">
        <v>0</v>
      </c>
      <c r="J181" s="342">
        <v>0</v>
      </c>
      <c r="K181" s="342">
        <v>0</v>
      </c>
      <c r="L181" s="342">
        <v>0</v>
      </c>
      <c r="M181" s="342">
        <v>0</v>
      </c>
      <c r="N181" s="342">
        <v>0</v>
      </c>
      <c r="O181" s="342">
        <v>0</v>
      </c>
      <c r="P181" s="342">
        <v>0</v>
      </c>
      <c r="Q181" s="342">
        <v>0</v>
      </c>
      <c r="R181" s="342">
        <v>0</v>
      </c>
      <c r="S181" s="183">
        <f>SUM(G181:R181)</f>
        <v>0</v>
      </c>
      <c r="T181" s="183"/>
      <c r="U181" s="179">
        <v>0</v>
      </c>
      <c r="V181" s="179">
        <v>0</v>
      </c>
      <c r="W181" s="179">
        <v>0</v>
      </c>
      <c r="X181" s="179">
        <v>0</v>
      </c>
      <c r="Y181" s="164"/>
      <c r="Z181" s="197" t="s">
        <v>150</v>
      </c>
      <c r="AA181" s="172" t="s">
        <v>108</v>
      </c>
    </row>
    <row r="182" spans="2:27" s="92" customFormat="1" ht="23.25" hidden="1" x14ac:dyDescent="0.25">
      <c r="B182" s="355"/>
      <c r="C182" s="355"/>
      <c r="D182" s="356"/>
      <c r="E182" s="356"/>
      <c r="F182" s="362"/>
      <c r="G182" s="385"/>
      <c r="H182" s="385"/>
      <c r="I182" s="385"/>
      <c r="J182" s="385"/>
      <c r="K182" s="385"/>
      <c r="L182" s="385"/>
      <c r="M182" s="385"/>
      <c r="N182" s="385"/>
      <c r="O182" s="385"/>
      <c r="P182" s="385"/>
      <c r="Q182" s="385"/>
      <c r="R182" s="385"/>
      <c r="S182" s="358"/>
      <c r="T182" s="358"/>
      <c r="U182" s="359"/>
      <c r="V182" s="359"/>
      <c r="W182" s="359"/>
      <c r="X182" s="359"/>
      <c r="Y182" s="360"/>
      <c r="Z182" s="361"/>
      <c r="AA182" s="360"/>
    </row>
    <row r="183" spans="2:27" s="493" customFormat="1" ht="74.25" customHeight="1" x14ac:dyDescent="0.25">
      <c r="B183" s="549">
        <v>38301</v>
      </c>
      <c r="C183" s="250" t="s">
        <v>163</v>
      </c>
      <c r="D183" s="141">
        <v>25000</v>
      </c>
      <c r="E183" s="494">
        <v>0</v>
      </c>
      <c r="F183" s="485">
        <f>D183+E183</f>
        <v>25000</v>
      </c>
      <c r="G183" s="495">
        <v>0</v>
      </c>
      <c r="H183" s="495">
        <v>0</v>
      </c>
      <c r="I183" s="495">
        <v>0</v>
      </c>
      <c r="J183" s="543">
        <f>F183/3</f>
        <v>8333.3333333333339</v>
      </c>
      <c r="K183" s="543">
        <v>8333.3333333333339</v>
      </c>
      <c r="L183" s="543">
        <v>8333.3333333333339</v>
      </c>
      <c r="M183" s="495">
        <v>0</v>
      </c>
      <c r="N183" s="495">
        <v>0</v>
      </c>
      <c r="O183" s="495">
        <v>0</v>
      </c>
      <c r="P183" s="495">
        <v>0</v>
      </c>
      <c r="Q183" s="495">
        <v>0</v>
      </c>
      <c r="R183" s="495">
        <v>0</v>
      </c>
      <c r="S183" s="486">
        <f>SUM(G183:R183)</f>
        <v>25000</v>
      </c>
      <c r="T183" s="486"/>
      <c r="U183" s="171">
        <v>0</v>
      </c>
      <c r="V183" s="171">
        <v>1</v>
      </c>
      <c r="W183" s="171">
        <v>0</v>
      </c>
      <c r="X183" s="171">
        <v>0</v>
      </c>
      <c r="Y183" s="488"/>
      <c r="Z183" s="147" t="s">
        <v>150</v>
      </c>
      <c r="AA183" s="147" t="s">
        <v>108</v>
      </c>
    </row>
    <row r="184" spans="2:27" s="92" customFormat="1" ht="15.75" x14ac:dyDescent="0.25">
      <c r="B184" s="454"/>
      <c r="C184" s="454"/>
      <c r="D184" s="455"/>
      <c r="E184" s="455"/>
      <c r="F184" s="456"/>
      <c r="G184" s="457"/>
      <c r="H184" s="457"/>
      <c r="I184" s="457"/>
      <c r="J184" s="457"/>
      <c r="K184" s="457"/>
      <c r="L184" s="457"/>
      <c r="M184" s="457"/>
      <c r="N184" s="457"/>
      <c r="O184" s="457"/>
      <c r="P184" s="457"/>
      <c r="Q184" s="457"/>
      <c r="R184" s="457"/>
      <c r="S184" s="458"/>
      <c r="T184" s="458"/>
      <c r="U184" s="459"/>
      <c r="V184" s="459"/>
      <c r="W184" s="459"/>
      <c r="X184" s="459"/>
      <c r="Y184" s="460"/>
      <c r="Z184" s="461"/>
      <c r="AA184" s="460"/>
    </row>
    <row r="185" spans="2:27" s="92" customFormat="1" x14ac:dyDescent="0.25">
      <c r="F185" s="276"/>
      <c r="S185" s="124"/>
      <c r="T185" s="124"/>
    </row>
    <row r="186" spans="2:27" s="92" customFormat="1" ht="63.75" customHeight="1" x14ac:dyDescent="0.25">
      <c r="B186" s="153">
        <v>3800</v>
      </c>
      <c r="C186" s="159" t="s">
        <v>162</v>
      </c>
      <c r="D186" s="312">
        <f>+D181+D183</f>
        <v>25000</v>
      </c>
      <c r="E186" s="312">
        <f>+E181+E183</f>
        <v>0</v>
      </c>
      <c r="F186" s="313">
        <f>+F181+F183</f>
        <v>25000</v>
      </c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27"/>
      <c r="T186" s="127"/>
      <c r="U186" s="109"/>
      <c r="V186" s="109"/>
      <c r="W186" s="109"/>
      <c r="X186" s="109"/>
      <c r="Y186" s="101"/>
      <c r="AA186" s="103"/>
    </row>
    <row r="187" spans="2:27" ht="18" x14ac:dyDescent="0.2">
      <c r="B187" s="94"/>
      <c r="C187" s="96"/>
      <c r="D187" s="121"/>
      <c r="E187" s="121"/>
      <c r="F187" s="121"/>
      <c r="G187" s="110"/>
    </row>
    <row r="188" spans="2:27" ht="18" x14ac:dyDescent="0.2">
      <c r="B188" s="94"/>
      <c r="C188" s="96"/>
      <c r="D188" s="121"/>
      <c r="E188" s="121"/>
      <c r="F188" s="121"/>
      <c r="G188" s="110"/>
    </row>
    <row r="189" spans="2:27" ht="18" x14ac:dyDescent="0.2">
      <c r="B189" s="94"/>
      <c r="C189" s="96"/>
      <c r="D189" s="121"/>
      <c r="E189" s="121"/>
      <c r="F189" s="121"/>
      <c r="G189" s="110"/>
    </row>
    <row r="190" spans="2:27" ht="18" x14ac:dyDescent="0.2">
      <c r="B190" s="94"/>
      <c r="C190" s="96"/>
      <c r="D190" s="121"/>
      <c r="E190" s="121"/>
      <c r="F190" s="121"/>
      <c r="G190" s="110"/>
    </row>
    <row r="191" spans="2:27" ht="95.25" customHeight="1" x14ac:dyDescent="0.2">
      <c r="B191" s="571" t="s">
        <v>4</v>
      </c>
      <c r="C191" s="571" t="s">
        <v>5</v>
      </c>
      <c r="D191" s="575" t="s">
        <v>6</v>
      </c>
      <c r="E191" s="575" t="s">
        <v>7</v>
      </c>
      <c r="F191" s="563" t="s">
        <v>214</v>
      </c>
      <c r="G191" s="577" t="s">
        <v>98</v>
      </c>
      <c r="H191" s="578"/>
      <c r="I191" s="578"/>
      <c r="J191" s="578"/>
      <c r="K191" s="578"/>
      <c r="L191" s="578"/>
      <c r="M191" s="578"/>
      <c r="N191" s="578"/>
      <c r="O191" s="578"/>
      <c r="P191" s="578"/>
      <c r="Q191" s="578"/>
      <c r="R191" s="579"/>
      <c r="S191" s="176"/>
      <c r="T191" s="176"/>
      <c r="U191" s="580" t="s">
        <v>126</v>
      </c>
      <c r="V191" s="581"/>
      <c r="W191" s="581"/>
      <c r="X191" s="582"/>
      <c r="Y191" s="165" t="s">
        <v>100</v>
      </c>
      <c r="Z191" s="567" t="s">
        <v>87</v>
      </c>
      <c r="AA191" s="569" t="s">
        <v>97</v>
      </c>
    </row>
    <row r="192" spans="2:27" ht="66" customHeight="1" x14ac:dyDescent="0.2">
      <c r="B192" s="572"/>
      <c r="C192" s="572"/>
      <c r="D192" s="576"/>
      <c r="E192" s="576"/>
      <c r="F192" s="564"/>
      <c r="G192" s="160" t="s">
        <v>88</v>
      </c>
      <c r="H192" s="160" t="s">
        <v>89</v>
      </c>
      <c r="I192" s="160" t="s">
        <v>118</v>
      </c>
      <c r="J192" s="160" t="s">
        <v>90</v>
      </c>
      <c r="K192" s="160" t="s">
        <v>119</v>
      </c>
      <c r="L192" s="160" t="s">
        <v>125</v>
      </c>
      <c r="M192" s="160" t="s">
        <v>120</v>
      </c>
      <c r="N192" s="160" t="s">
        <v>92</v>
      </c>
      <c r="O192" s="160" t="s">
        <v>93</v>
      </c>
      <c r="P192" s="160" t="s">
        <v>94</v>
      </c>
      <c r="Q192" s="160" t="s">
        <v>95</v>
      </c>
      <c r="R192" s="160" t="s">
        <v>96</v>
      </c>
      <c r="S192" s="177"/>
      <c r="T192" s="177"/>
      <c r="U192" s="162" t="s">
        <v>83</v>
      </c>
      <c r="V192" s="162" t="s">
        <v>84</v>
      </c>
      <c r="W192" s="162" t="s">
        <v>85</v>
      </c>
      <c r="X192" s="162" t="s">
        <v>86</v>
      </c>
      <c r="Y192" s="164"/>
      <c r="Z192" s="568"/>
      <c r="AA192" s="570"/>
    </row>
    <row r="193" spans="2:27" s="482" customFormat="1" ht="68.25" customHeight="1" x14ac:dyDescent="0.2">
      <c r="B193" s="549">
        <v>39202</v>
      </c>
      <c r="C193" s="250" t="s">
        <v>71</v>
      </c>
      <c r="D193" s="338">
        <v>200000</v>
      </c>
      <c r="E193" s="338">
        <v>0</v>
      </c>
      <c r="F193" s="485">
        <f>D193+E193</f>
        <v>200000</v>
      </c>
      <c r="G193" s="542">
        <f>F193/3</f>
        <v>66666.666666666672</v>
      </c>
      <c r="H193" s="542">
        <v>66666.666666666672</v>
      </c>
      <c r="I193" s="542">
        <v>66666.666666666672</v>
      </c>
      <c r="J193" s="484">
        <v>0</v>
      </c>
      <c r="K193" s="484">
        <v>0</v>
      </c>
      <c r="L193" s="484">
        <v>0</v>
      </c>
      <c r="M193" s="484">
        <v>0</v>
      </c>
      <c r="N193" s="484">
        <v>0</v>
      </c>
      <c r="O193" s="484">
        <v>0</v>
      </c>
      <c r="P193" s="484">
        <v>0</v>
      </c>
      <c r="Q193" s="484">
        <v>0</v>
      </c>
      <c r="R193" s="484">
        <v>0</v>
      </c>
      <c r="S193" s="486">
        <f>SUM(G193:R193)</f>
        <v>200000</v>
      </c>
      <c r="T193" s="487">
        <f>SUM(G193:R193)</f>
        <v>200000</v>
      </c>
      <c r="U193" s="171">
        <v>1</v>
      </c>
      <c r="V193" s="171">
        <v>0</v>
      </c>
      <c r="W193" s="171">
        <v>0</v>
      </c>
      <c r="X193" s="171">
        <v>0</v>
      </c>
      <c r="Y193" s="497"/>
      <c r="Z193" s="200" t="s">
        <v>217</v>
      </c>
      <c r="AA193" s="497" t="s">
        <v>108</v>
      </c>
    </row>
    <row r="194" spans="2:27" ht="16.5" customHeight="1" x14ac:dyDescent="0.2">
      <c r="B194" s="462"/>
      <c r="C194" s="462"/>
      <c r="D194" s="463"/>
      <c r="E194" s="463"/>
      <c r="F194" s="464"/>
      <c r="G194" s="465"/>
      <c r="H194" s="465"/>
      <c r="I194" s="465"/>
      <c r="J194" s="465"/>
      <c r="K194" s="465"/>
      <c r="L194" s="465"/>
      <c r="M194" s="465"/>
      <c r="N194" s="465"/>
      <c r="O194" s="465"/>
      <c r="P194" s="465"/>
      <c r="Q194" s="465"/>
      <c r="R194" s="465"/>
      <c r="S194" s="466"/>
      <c r="T194" s="466"/>
      <c r="U194" s="467"/>
      <c r="V194" s="467"/>
      <c r="W194" s="467"/>
      <c r="X194" s="467"/>
      <c r="Y194" s="435"/>
      <c r="Z194" s="468"/>
      <c r="AA194" s="435"/>
    </row>
    <row r="195" spans="2:27" ht="66.75" hidden="1" customHeight="1" x14ac:dyDescent="0.2">
      <c r="B195" s="168">
        <v>39202</v>
      </c>
      <c r="C195" s="169" t="s">
        <v>71</v>
      </c>
      <c r="D195" s="338">
        <v>0</v>
      </c>
      <c r="E195" s="337">
        <v>0</v>
      </c>
      <c r="F195" s="339">
        <v>0</v>
      </c>
      <c r="G195" s="342">
        <v>8334</v>
      </c>
      <c r="H195" s="342">
        <v>8334</v>
      </c>
      <c r="I195" s="342">
        <v>8334</v>
      </c>
      <c r="J195" s="342">
        <v>8334</v>
      </c>
      <c r="K195" s="342">
        <v>8333</v>
      </c>
      <c r="L195" s="342">
        <v>8333</v>
      </c>
      <c r="M195" s="342">
        <v>8333</v>
      </c>
      <c r="N195" s="342">
        <v>8333</v>
      </c>
      <c r="O195" s="342">
        <v>8333</v>
      </c>
      <c r="P195" s="342">
        <v>8333</v>
      </c>
      <c r="Q195" s="342">
        <v>8333</v>
      </c>
      <c r="R195" s="342">
        <v>8333</v>
      </c>
      <c r="S195" s="183">
        <f>SUM(G195:R195)</f>
        <v>100000</v>
      </c>
      <c r="T195" s="183"/>
      <c r="U195" s="179">
        <v>0.25</v>
      </c>
      <c r="V195" s="179">
        <v>0.25</v>
      </c>
      <c r="W195" s="179">
        <v>0.25</v>
      </c>
      <c r="X195" s="179">
        <v>0.25</v>
      </c>
      <c r="Y195" s="172"/>
      <c r="Z195" s="197" t="s">
        <v>150</v>
      </c>
      <c r="AA195" s="172" t="s">
        <v>108</v>
      </c>
    </row>
    <row r="196" spans="2:27" ht="23.25" hidden="1" x14ac:dyDescent="0.2">
      <c r="B196" s="363"/>
      <c r="C196" s="363"/>
      <c r="D196" s="364"/>
      <c r="E196" s="364"/>
      <c r="F196" s="365"/>
      <c r="G196" s="38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66"/>
      <c r="T196" s="366"/>
      <c r="U196" s="367"/>
      <c r="V196" s="367"/>
      <c r="W196" s="367"/>
      <c r="X196" s="367"/>
      <c r="Y196" s="344"/>
      <c r="Z196" s="368"/>
      <c r="AA196" s="344"/>
    </row>
    <row r="197" spans="2:27" s="92" customFormat="1" ht="94.5" hidden="1" customHeight="1" x14ac:dyDescent="0.25">
      <c r="B197" s="168">
        <v>39801</v>
      </c>
      <c r="C197" s="169" t="s">
        <v>189</v>
      </c>
      <c r="D197" s="338">
        <v>0</v>
      </c>
      <c r="E197" s="337">
        <v>0</v>
      </c>
      <c r="F197" s="339">
        <f>D197+E197</f>
        <v>0</v>
      </c>
      <c r="G197" s="170">
        <v>0</v>
      </c>
      <c r="H197" s="170">
        <v>0</v>
      </c>
      <c r="I197" s="170">
        <v>0</v>
      </c>
      <c r="J197" s="170">
        <v>0</v>
      </c>
      <c r="K197" s="170">
        <v>0</v>
      </c>
      <c r="L197" s="170">
        <v>0</v>
      </c>
      <c r="M197" s="170">
        <v>0</v>
      </c>
      <c r="N197" s="170">
        <v>0</v>
      </c>
      <c r="O197" s="170">
        <v>0</v>
      </c>
      <c r="P197" s="170">
        <v>0</v>
      </c>
      <c r="Q197" s="170">
        <v>0</v>
      </c>
      <c r="R197" s="170">
        <v>0</v>
      </c>
      <c r="S197" s="382">
        <f>SUM(G197:R197)</f>
        <v>0</v>
      </c>
      <c r="T197" s="382"/>
      <c r="U197" s="179">
        <v>0</v>
      </c>
      <c r="V197" s="179">
        <v>0</v>
      </c>
      <c r="W197" s="179">
        <v>0</v>
      </c>
      <c r="X197" s="179">
        <v>0</v>
      </c>
      <c r="Y197" s="164"/>
      <c r="Z197" s="197"/>
      <c r="AA197" s="172"/>
    </row>
    <row r="198" spans="2:27" s="92" customFormat="1" ht="20.25" hidden="1" x14ac:dyDescent="0.25">
      <c r="B198" s="363"/>
      <c r="C198" s="363"/>
      <c r="D198" s="364"/>
      <c r="E198" s="364"/>
      <c r="F198" s="369"/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70"/>
      <c r="R198" s="370"/>
      <c r="S198" s="371"/>
      <c r="T198" s="371"/>
      <c r="U198" s="372"/>
      <c r="V198" s="372"/>
      <c r="W198" s="372"/>
      <c r="X198" s="372"/>
      <c r="Y198" s="373"/>
      <c r="Z198" s="374"/>
      <c r="AA198" s="373"/>
    </row>
    <row r="199" spans="2:27" s="92" customFormat="1" ht="20.25" x14ac:dyDescent="0.25">
      <c r="B199" s="129"/>
      <c r="C199" s="129"/>
      <c r="D199" s="129"/>
      <c r="E199" s="129"/>
      <c r="F199" s="130"/>
      <c r="S199" s="124"/>
      <c r="T199" s="124"/>
    </row>
    <row r="200" spans="2:27" s="92" customFormat="1" ht="52.5" customHeight="1" x14ac:dyDescent="0.25">
      <c r="B200" s="153">
        <v>3900</v>
      </c>
      <c r="C200" s="159" t="s">
        <v>60</v>
      </c>
      <c r="D200" s="348">
        <f>D193</f>
        <v>200000</v>
      </c>
      <c r="E200" s="348">
        <f t="shared" ref="E200:F200" si="0">E193</f>
        <v>0</v>
      </c>
      <c r="F200" s="348">
        <f t="shared" si="0"/>
        <v>200000</v>
      </c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27"/>
      <c r="T200" s="127"/>
      <c r="U200" s="109"/>
      <c r="V200" s="109"/>
      <c r="W200" s="109"/>
      <c r="X200" s="109"/>
      <c r="Y200" s="101"/>
      <c r="AA200" s="103"/>
    </row>
    <row r="201" spans="2:27" x14ac:dyDescent="0.2">
      <c r="B201" s="91"/>
      <c r="C201" s="91"/>
      <c r="D201" s="91"/>
      <c r="E201" s="91"/>
      <c r="F201" s="91"/>
    </row>
    <row r="202" spans="2:27" x14ac:dyDescent="0.2">
      <c r="B202" s="91"/>
      <c r="C202" s="91"/>
      <c r="D202" s="91"/>
      <c r="E202" s="91"/>
      <c r="F202" s="91"/>
    </row>
    <row r="203" spans="2:27" ht="63.75" customHeight="1" x14ac:dyDescent="0.2">
      <c r="B203" s="148" t="s">
        <v>30</v>
      </c>
      <c r="C203" s="527" t="s">
        <v>159</v>
      </c>
      <c r="D203" s="528">
        <f>D200+D186+D171+D143+D111+D94+D59+D22</f>
        <v>148668603</v>
      </c>
      <c r="E203" s="528">
        <f>E200+E186+E171+E143+E111+E94+E59+E22</f>
        <v>213776412</v>
      </c>
      <c r="F203" s="528">
        <f>F200+F186+F171+F143+F111+F94+F59+F22</f>
        <v>362445015</v>
      </c>
    </row>
    <row r="204" spans="2:27" x14ac:dyDescent="0.2">
      <c r="C204" s="98"/>
    </row>
    <row r="205" spans="2:27" ht="15.75" thickBot="1" x14ac:dyDescent="0.25">
      <c r="C205" s="98"/>
    </row>
    <row r="206" spans="2:27" ht="109.5" customHeight="1" thickBot="1" x14ac:dyDescent="0.25">
      <c r="C206" s="621" t="s">
        <v>218</v>
      </c>
      <c r="D206" s="621"/>
      <c r="E206" s="509"/>
      <c r="F206" s="347">
        <f>D203+E203</f>
        <v>362445015</v>
      </c>
      <c r="G206" s="544"/>
    </row>
    <row r="209" spans="2:27" ht="30" x14ac:dyDescent="0.2">
      <c r="C209" s="596" t="s">
        <v>149</v>
      </c>
      <c r="D209" s="597"/>
      <c r="E209" s="598">
        <f>CAPITULO_2000_24!C149</f>
        <v>7606000</v>
      </c>
      <c r="F209" s="599"/>
    </row>
    <row r="210" spans="2:27" ht="30" x14ac:dyDescent="0.2">
      <c r="C210" s="596" t="s">
        <v>73</v>
      </c>
      <c r="D210" s="597"/>
      <c r="E210" s="598">
        <f>CAPITULO_2000_24!D149</f>
        <v>192020489</v>
      </c>
      <c r="F210" s="599"/>
    </row>
    <row r="211" spans="2:27" ht="30" x14ac:dyDescent="0.2">
      <c r="C211" s="604" t="s">
        <v>76</v>
      </c>
      <c r="D211" s="605"/>
      <c r="E211" s="619">
        <f>SUM(E209:F210)</f>
        <v>199626489</v>
      </c>
      <c r="F211" s="620"/>
    </row>
    <row r="212" spans="2:27" ht="20.25" x14ac:dyDescent="0.2">
      <c r="C212" s="99"/>
      <c r="D212" s="99"/>
      <c r="E212" s="128"/>
      <c r="F212" s="129"/>
    </row>
    <row r="213" spans="2:27" ht="30" x14ac:dyDescent="0.2">
      <c r="B213" s="91"/>
      <c r="C213" s="596" t="s">
        <v>74</v>
      </c>
      <c r="D213" s="597"/>
      <c r="E213" s="598">
        <f>D203</f>
        <v>148668603</v>
      </c>
      <c r="F213" s="599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</row>
    <row r="214" spans="2:27" ht="30" x14ac:dyDescent="0.2">
      <c r="B214" s="91"/>
      <c r="C214" s="596" t="s">
        <v>75</v>
      </c>
      <c r="D214" s="597"/>
      <c r="E214" s="598">
        <f>E203</f>
        <v>213776412</v>
      </c>
      <c r="F214" s="599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</row>
    <row r="215" spans="2:27" ht="30" x14ac:dyDescent="0.2">
      <c r="B215" s="91"/>
      <c r="C215" s="600" t="s">
        <v>77</v>
      </c>
      <c r="D215" s="601"/>
      <c r="E215" s="602">
        <f>SUM(E213:F214)</f>
        <v>362445015</v>
      </c>
      <c r="F215" s="603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</row>
    <row r="216" spans="2:27" ht="20.25" x14ac:dyDescent="0.2">
      <c r="B216" s="91"/>
      <c r="C216" s="99"/>
      <c r="D216" s="99"/>
      <c r="E216" s="128"/>
      <c r="F216" s="130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</row>
    <row r="217" spans="2:27" ht="20.25" hidden="1" x14ac:dyDescent="0.2">
      <c r="B217" s="91"/>
      <c r="C217" s="99"/>
      <c r="D217" s="99"/>
      <c r="E217" s="128"/>
      <c r="F217" s="130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</row>
    <row r="218" spans="2:27" ht="27.75" hidden="1" x14ac:dyDescent="0.2">
      <c r="B218" s="91"/>
      <c r="C218" s="610" t="s">
        <v>156</v>
      </c>
      <c r="D218" s="611"/>
      <c r="E218" s="612">
        <f>+E205</f>
        <v>0</v>
      </c>
      <c r="F218" s="613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</row>
    <row r="219" spans="2:27" ht="27.75" hidden="1" x14ac:dyDescent="0.2">
      <c r="B219" s="91"/>
      <c r="C219" s="610" t="s">
        <v>157</v>
      </c>
      <c r="D219" s="611"/>
      <c r="E219" s="612">
        <v>0</v>
      </c>
      <c r="F219" s="613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</row>
    <row r="220" spans="2:27" ht="27.75" hidden="1" x14ac:dyDescent="0.2">
      <c r="B220" s="91"/>
      <c r="C220" s="614" t="s">
        <v>158</v>
      </c>
      <c r="D220" s="615"/>
      <c r="E220" s="616">
        <f>SUM(E218:F219)</f>
        <v>0</v>
      </c>
      <c r="F220" s="617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</row>
    <row r="221" spans="2:27" ht="23.25" hidden="1" x14ac:dyDescent="0.2">
      <c r="B221" s="91"/>
      <c r="C221" s="294"/>
      <c r="D221" s="294"/>
      <c r="E221" s="295"/>
      <c r="F221" s="296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</row>
    <row r="222" spans="2:27" ht="30" x14ac:dyDescent="0.2">
      <c r="B222" s="91"/>
      <c r="C222" s="618" t="s">
        <v>211</v>
      </c>
      <c r="D222" s="618"/>
      <c r="E222" s="598">
        <v>217138412</v>
      </c>
      <c r="F222" s="599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</row>
    <row r="223" spans="2:27" ht="30" x14ac:dyDescent="0.2">
      <c r="B223" s="91"/>
      <c r="C223" s="604" t="s">
        <v>212</v>
      </c>
      <c r="D223" s="605"/>
      <c r="E223" s="619">
        <f>SUM(E222)</f>
        <v>217138412</v>
      </c>
      <c r="F223" s="620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</row>
    <row r="224" spans="2:27" ht="23.25" x14ac:dyDescent="0.2">
      <c r="B224" s="91"/>
      <c r="C224" s="294"/>
      <c r="D224" s="294"/>
      <c r="E224" s="295"/>
      <c r="F224" s="296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</row>
    <row r="225" spans="2:27" ht="30" x14ac:dyDescent="0.2">
      <c r="B225" s="91"/>
      <c r="C225" s="596" t="s">
        <v>181</v>
      </c>
      <c r="D225" s="597"/>
      <c r="E225" s="598">
        <f>+E209+E213</f>
        <v>156274603</v>
      </c>
      <c r="F225" s="599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</row>
    <row r="226" spans="2:27" ht="30" x14ac:dyDescent="0.2">
      <c r="B226" s="91"/>
      <c r="C226" s="596" t="s">
        <v>182</v>
      </c>
      <c r="D226" s="597"/>
      <c r="E226" s="598">
        <f>+E210+E214+E223</f>
        <v>622935313</v>
      </c>
      <c r="F226" s="599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</row>
    <row r="227" spans="2:27" ht="20.25" x14ac:dyDescent="0.2">
      <c r="B227" s="91"/>
      <c r="C227" s="131"/>
      <c r="D227" s="131"/>
      <c r="E227" s="132"/>
      <c r="F227" s="132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</row>
    <row r="228" spans="2:27" ht="65.25" customHeight="1" x14ac:dyDescent="0.2">
      <c r="B228" s="91"/>
      <c r="C228" s="606" t="s">
        <v>219</v>
      </c>
      <c r="D228" s="607"/>
      <c r="E228" s="608">
        <f>E211+E215+E223</f>
        <v>779209916</v>
      </c>
      <c r="F228" s="609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</row>
  </sheetData>
  <mergeCells count="101">
    <mergeCell ref="U2:X2"/>
    <mergeCell ref="Z2:Z3"/>
    <mergeCell ref="G65:R65"/>
    <mergeCell ref="U65:X65"/>
    <mergeCell ref="Z65:Z66"/>
    <mergeCell ref="AA2:AA3"/>
    <mergeCell ref="B42:B43"/>
    <mergeCell ref="C42:C43"/>
    <mergeCell ref="D42:D43"/>
    <mergeCell ref="E42:E43"/>
    <mergeCell ref="F42:F43"/>
    <mergeCell ref="G42:R42"/>
    <mergeCell ref="U42:X42"/>
    <mergeCell ref="Z42:Z43"/>
    <mergeCell ref="AA42:AA43"/>
    <mergeCell ref="B2:B3"/>
    <mergeCell ref="C2:C3"/>
    <mergeCell ref="D2:D3"/>
    <mergeCell ref="E2:E3"/>
    <mergeCell ref="F2:F3"/>
    <mergeCell ref="G2:R2"/>
    <mergeCell ref="AA65:AA66"/>
    <mergeCell ref="B65:B66"/>
    <mergeCell ref="C65:C66"/>
    <mergeCell ref="B98:B99"/>
    <mergeCell ref="C98:C99"/>
    <mergeCell ref="D98:D99"/>
    <mergeCell ref="E98:E99"/>
    <mergeCell ref="F98:F99"/>
    <mergeCell ref="G98:R98"/>
    <mergeCell ref="U98:X98"/>
    <mergeCell ref="Z98:Z99"/>
    <mergeCell ref="AA98:AA99"/>
    <mergeCell ref="D65:D66"/>
    <mergeCell ref="E65:E66"/>
    <mergeCell ref="F65:F66"/>
    <mergeCell ref="G116:R116"/>
    <mergeCell ref="G178:R178"/>
    <mergeCell ref="U178:X178"/>
    <mergeCell ref="Z178:Z179"/>
    <mergeCell ref="AA178:AA179"/>
    <mergeCell ref="U116:X116"/>
    <mergeCell ref="Z116:Z117"/>
    <mergeCell ref="AA116:AA117"/>
    <mergeCell ref="AA157:AA158"/>
    <mergeCell ref="B116:B117"/>
    <mergeCell ref="C116:C117"/>
    <mergeCell ref="D116:D117"/>
    <mergeCell ref="E116:E117"/>
    <mergeCell ref="F116:F117"/>
    <mergeCell ref="E211:F211"/>
    <mergeCell ref="F178:F179"/>
    <mergeCell ref="U191:X191"/>
    <mergeCell ref="Z191:Z192"/>
    <mergeCell ref="D157:D158"/>
    <mergeCell ref="C157:C158"/>
    <mergeCell ref="B157:B158"/>
    <mergeCell ref="Z157:Z158"/>
    <mergeCell ref="U157:X157"/>
    <mergeCell ref="G157:R157"/>
    <mergeCell ref="F157:F158"/>
    <mergeCell ref="E157:E158"/>
    <mergeCell ref="AA191:AA192"/>
    <mergeCell ref="B191:B192"/>
    <mergeCell ref="C191:C192"/>
    <mergeCell ref="D191:D192"/>
    <mergeCell ref="E191:E192"/>
    <mergeCell ref="F191:F192"/>
    <mergeCell ref="G191:R191"/>
    <mergeCell ref="C206:D206"/>
    <mergeCell ref="B178:B179"/>
    <mergeCell ref="C178:C179"/>
    <mergeCell ref="D178:D179"/>
    <mergeCell ref="E178:E179"/>
    <mergeCell ref="C225:D225"/>
    <mergeCell ref="E225:F225"/>
    <mergeCell ref="C226:D226"/>
    <mergeCell ref="E226:F226"/>
    <mergeCell ref="C228:D228"/>
    <mergeCell ref="E228:F228"/>
    <mergeCell ref="C218:D218"/>
    <mergeCell ref="E218:F218"/>
    <mergeCell ref="C219:D219"/>
    <mergeCell ref="E219:F219"/>
    <mergeCell ref="C220:D220"/>
    <mergeCell ref="E220:F220"/>
    <mergeCell ref="C222:D222"/>
    <mergeCell ref="C223:D223"/>
    <mergeCell ref="E222:F222"/>
    <mergeCell ref="E223:F223"/>
    <mergeCell ref="C213:D213"/>
    <mergeCell ref="E213:F213"/>
    <mergeCell ref="C214:D214"/>
    <mergeCell ref="E214:F214"/>
    <mergeCell ref="C215:D215"/>
    <mergeCell ref="E215:F215"/>
    <mergeCell ref="C209:D209"/>
    <mergeCell ref="E209:F209"/>
    <mergeCell ref="C210:D210"/>
    <mergeCell ref="E210:F210"/>
    <mergeCell ref="C211:D211"/>
  </mergeCells>
  <printOptions horizontalCentered="1"/>
  <pageMargins left="0.78740157480314965" right="0.15748031496062992" top="0.78740157480314965" bottom="0.78740157480314965" header="0.51181102362204722" footer="0.31496062992125984"/>
  <pageSetup scale="19" fitToHeight="0" orientation="landscape" r:id="rId1"/>
  <headerFooter>
    <oddHeader>&amp;L&amp;18&amp;G&amp;C&amp;"Arial,Negrita"&amp;20INSTITUTO NACIONAL DE REHABILITACIÓN&amp;"Arial,Normal"
SUBDIRECCIÓN DE COMPRAS Y SUMINISTROS 
DEPARTAMENTO DE ADQUISICIONES
&amp;"Arial,Negrita"PROGRAMA ANUAL DE ADQUISICIONES, ARRENDAMIENTOS Y SERVICIOS 2024
CAPITULO 3000</oddHeader>
    <oddFooter>&amp;C&amp;16&amp;P&amp;R&amp;"Arial,Negrita"&amp;18
PROGRAMA ANUAL DE ADQUISICIONES 2024/SCS/CPR</oddFooter>
  </headerFooter>
  <rowBreaks count="6" manualBreakCount="6">
    <brk id="39" max="16383" man="1"/>
    <brk id="62" max="16383" man="1"/>
    <brk id="96" max="16383" man="1"/>
    <brk id="114" max="16383" man="1"/>
    <brk id="144" max="16383" man="1"/>
    <brk id="17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2000</vt:lpstr>
      <vt:lpstr>Hoja4</vt:lpstr>
      <vt:lpstr>3000</vt:lpstr>
      <vt:lpstr>CAPITULO_2000_24</vt:lpstr>
      <vt:lpstr>CAPITULO_3000_24</vt:lpstr>
      <vt:lpstr>CAPITULO_2000_24!Área_de_impresión</vt:lpstr>
      <vt:lpstr>CAPITULO_3000_24!Área_de_impresión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2024-01-23T20:49:25Z</cp:lastPrinted>
  <dcterms:created xsi:type="dcterms:W3CDTF">2011-01-14T18:16:40Z</dcterms:created>
  <dcterms:modified xsi:type="dcterms:W3CDTF">2024-01-23T20:49:30Z</dcterms:modified>
</cp:coreProperties>
</file>