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defaultThemeVersion="124226"/>
  <mc:AlternateContent xmlns:mc="http://schemas.openxmlformats.org/markup-compatibility/2006">
    <mc:Choice Requires="x15">
      <x15ac:absPath xmlns:x15ac="http://schemas.microsoft.com/office/spreadsheetml/2010/11/ac" url="C:\Users\robperez\Desktop\1. Base de datos abiertos\2. Anexo Estadístico  Atención Médica 2022\"/>
    </mc:Choice>
  </mc:AlternateContent>
  <xr:revisionPtr revIDLastSave="0" documentId="13_ncr:1_{EE8DD6AE-4F70-4E2A-ACFC-C490610574EB}" xr6:coauthVersionLast="36" xr6:coauthVersionMax="36" xr10:uidLastSave="{00000000-0000-0000-0000-000000000000}"/>
  <bookViews>
    <workbookView xWindow="0" yWindow="180" windowWidth="13020" windowHeight="9555" tabRatio="837" firstSheet="1" activeTab="1" xr2:uid="{00000000-000D-0000-FFFF-FFFF00000000}"/>
  </bookViews>
  <sheets>
    <sheet name="INFO ESTADÍSTICA HOSPITALARIA " sheetId="11" state="hidden" r:id="rId1"/>
    <sheet name="INDICADORES IMAE" sheetId="1" r:id="rId2"/>
  </sheets>
  <definedNames>
    <definedName name="_xlnm._FilterDatabase" localSheetId="1" hidden="1">'INDICADORES IMAE'!$A$7:$R$247</definedName>
    <definedName name="_xlnm._FilterDatabase" localSheetId="0" hidden="1">'INFO ESTADÍSTICA HOSPITALARIA '!$A$7:$X$285</definedName>
    <definedName name="_xlnm.Print_Area" localSheetId="1">'INDICADORES IMAE'!$A$1:$R$247</definedName>
    <definedName name="_xlnm.Print_Area" localSheetId="0">'INFO ESTADÍSTICA HOSPITALARIA '!$A$1:$X$285</definedName>
    <definedName name="_xlnm.Print_Titles" localSheetId="1">'INDICADORES IMAE'!$5:$7</definedName>
    <definedName name="_xlnm.Print_Titles" localSheetId="0">'INFO ESTADÍSTICA HOSPITALARIA '!$1:$7</definedName>
  </definedNames>
  <calcPr calcId="191029"/>
</workbook>
</file>

<file path=xl/calcChain.xml><?xml version="1.0" encoding="utf-8"?>
<calcChain xmlns="http://schemas.openxmlformats.org/spreadsheetml/2006/main">
  <c r="V216" i="11" l="1"/>
  <c r="U216" i="11"/>
  <c r="V215" i="11"/>
  <c r="U215" i="11"/>
  <c r="U217" i="11" l="1"/>
  <c r="V217" i="11"/>
  <c r="U218" i="11"/>
  <c r="T157" i="11" l="1"/>
  <c r="R157" i="11"/>
  <c r="R150" i="11"/>
  <c r="T146" i="11"/>
  <c r="R146" i="11"/>
  <c r="T145" i="11"/>
  <c r="R144" i="11"/>
  <c r="R145" i="11" s="1"/>
  <c r="T140" i="11"/>
  <c r="R140" i="11"/>
  <c r="P140" i="11"/>
  <c r="P139" i="11" s="1"/>
  <c r="N140" i="11"/>
  <c r="N139" i="11" s="1"/>
  <c r="T138" i="11"/>
  <c r="T139" i="11" s="1"/>
  <c r="R138" i="11"/>
  <c r="R139" i="11" s="1"/>
  <c r="T134" i="11"/>
  <c r="R134" i="11"/>
  <c r="T132" i="11"/>
  <c r="T133" i="11" s="1"/>
  <c r="R132" i="11"/>
  <c r="R133" i="11" s="1"/>
  <c r="U119" i="11"/>
  <c r="T119" i="11"/>
  <c r="U118" i="11"/>
  <c r="U117" i="11"/>
  <c r="T117" i="11"/>
  <c r="R117" i="11"/>
  <c r="U8" i="11" l="1"/>
  <c r="V8" i="11"/>
  <c r="U9" i="11"/>
  <c r="V9" i="11"/>
  <c r="W9" i="11" s="1"/>
  <c r="U10" i="11"/>
  <c r="V10" i="11"/>
  <c r="U11" i="11"/>
  <c r="V11" i="11"/>
  <c r="U12" i="11"/>
  <c r="W12" i="11" s="1"/>
  <c r="V12" i="11"/>
  <c r="V13" i="11"/>
  <c r="W13" i="11" s="1"/>
  <c r="U14" i="11"/>
  <c r="V14" i="11"/>
  <c r="U15" i="11"/>
  <c r="V15" i="11"/>
  <c r="U16" i="11"/>
  <c r="V16" i="11"/>
  <c r="U17" i="11"/>
  <c r="V17" i="11"/>
  <c r="W17" i="11" s="1"/>
  <c r="U18" i="11"/>
  <c r="V18" i="11"/>
  <c r="U19" i="11"/>
  <c r="V19" i="11"/>
  <c r="U20" i="11"/>
  <c r="V20" i="11"/>
  <c r="U21" i="11"/>
  <c r="V21" i="11"/>
  <c r="U22" i="11"/>
  <c r="V22" i="11"/>
  <c r="U23" i="11"/>
  <c r="V23" i="11"/>
  <c r="U24" i="11"/>
  <c r="V24" i="11"/>
  <c r="U25" i="11"/>
  <c r="V25" i="11"/>
  <c r="U26" i="11"/>
  <c r="V26" i="11"/>
  <c r="U27" i="11"/>
  <c r="V27" i="11"/>
  <c r="U28" i="11"/>
  <c r="V28" i="11"/>
  <c r="U29" i="11"/>
  <c r="V29" i="11"/>
  <c r="U30" i="11"/>
  <c r="V30" i="11"/>
  <c r="U31" i="11"/>
  <c r="V31" i="11"/>
  <c r="U32" i="11"/>
  <c r="V32" i="11"/>
  <c r="U33" i="11"/>
  <c r="V33" i="11"/>
  <c r="U34" i="11"/>
  <c r="V34" i="11"/>
  <c r="U35" i="11"/>
  <c r="V35" i="11"/>
  <c r="W35" i="11" s="1"/>
  <c r="U36" i="11"/>
  <c r="V36" i="11"/>
  <c r="W36" i="11" s="1"/>
  <c r="U37" i="11"/>
  <c r="W37" i="11" s="1"/>
  <c r="V37" i="11"/>
  <c r="U38" i="11"/>
  <c r="V38" i="11"/>
  <c r="U39" i="11"/>
  <c r="V39" i="11"/>
  <c r="U40" i="11"/>
  <c r="V40" i="11"/>
  <c r="U41" i="11"/>
  <c r="V41" i="11"/>
  <c r="W41" i="11" s="1"/>
  <c r="U42" i="11"/>
  <c r="V42" i="11"/>
  <c r="U43" i="11"/>
  <c r="V43" i="11"/>
  <c r="U44" i="11"/>
  <c r="V44" i="11"/>
  <c r="W44" i="11" s="1"/>
  <c r="U45" i="11"/>
  <c r="V45" i="11"/>
  <c r="U46" i="11"/>
  <c r="V46" i="11"/>
  <c r="U47" i="11"/>
  <c r="V47" i="11"/>
  <c r="W47" i="11" s="1"/>
  <c r="U48" i="11"/>
  <c r="V48" i="11"/>
  <c r="U49" i="11"/>
  <c r="V49" i="11"/>
  <c r="U50" i="11"/>
  <c r="V50" i="11"/>
  <c r="U51" i="11"/>
  <c r="V51" i="11"/>
  <c r="U52" i="11"/>
  <c r="V52" i="11"/>
  <c r="U53" i="11"/>
  <c r="V53" i="11"/>
  <c r="U54" i="11"/>
  <c r="V54" i="11"/>
  <c r="U55" i="11"/>
  <c r="W55" i="11" s="1"/>
  <c r="V55" i="11"/>
  <c r="U56" i="11"/>
  <c r="V56" i="11"/>
  <c r="U57" i="11"/>
  <c r="V57" i="11"/>
  <c r="U58" i="11"/>
  <c r="V58" i="11"/>
  <c r="Q20" i="1" s="1"/>
  <c r="U59" i="11"/>
  <c r="V59" i="11"/>
  <c r="U60" i="11"/>
  <c r="V60" i="11"/>
  <c r="U61" i="11"/>
  <c r="W61" i="11" s="1"/>
  <c r="V61" i="11"/>
  <c r="U62" i="11"/>
  <c r="V62" i="11"/>
  <c r="U63" i="11"/>
  <c r="V63" i="11"/>
  <c r="W63" i="11" s="1"/>
  <c r="U64" i="11"/>
  <c r="V64" i="11"/>
  <c r="U65" i="11"/>
  <c r="V65" i="11"/>
  <c r="U66" i="11"/>
  <c r="V66" i="11"/>
  <c r="U67" i="11"/>
  <c r="V67" i="11"/>
  <c r="U68" i="11"/>
  <c r="V68" i="11"/>
  <c r="U69" i="11"/>
  <c r="V69" i="11"/>
  <c r="U70" i="11"/>
  <c r="V70" i="11"/>
  <c r="U71" i="11"/>
  <c r="V71" i="11"/>
  <c r="U72" i="11"/>
  <c r="V72" i="11"/>
  <c r="Q26" i="1" s="1"/>
  <c r="U73" i="11"/>
  <c r="V73" i="11"/>
  <c r="U74" i="11"/>
  <c r="V74" i="11"/>
  <c r="Q47" i="1" s="1"/>
  <c r="U75" i="11"/>
  <c r="V75" i="11"/>
  <c r="W75" i="11" s="1"/>
  <c r="U76" i="11"/>
  <c r="V76" i="11"/>
  <c r="U77" i="11"/>
  <c r="V77" i="11"/>
  <c r="W77" i="11" s="1"/>
  <c r="U78" i="11"/>
  <c r="V78" i="11"/>
  <c r="U79" i="11"/>
  <c r="V79" i="11"/>
  <c r="U80" i="11"/>
  <c r="V80" i="11"/>
  <c r="U82" i="11"/>
  <c r="V82" i="11"/>
  <c r="U83" i="11"/>
  <c r="V83" i="11"/>
  <c r="U84" i="11"/>
  <c r="V84" i="11"/>
  <c r="Q71" i="1" s="1"/>
  <c r="U85" i="11"/>
  <c r="V85" i="11"/>
  <c r="U86" i="11"/>
  <c r="V86" i="11"/>
  <c r="U87" i="11"/>
  <c r="V87" i="11"/>
  <c r="U88" i="11"/>
  <c r="V88" i="11"/>
  <c r="Q83" i="1" s="1"/>
  <c r="U89" i="11"/>
  <c r="V89" i="11"/>
  <c r="U91" i="11"/>
  <c r="V91" i="11"/>
  <c r="U92" i="11"/>
  <c r="V92" i="11"/>
  <c r="Q107" i="1" s="1"/>
  <c r="U93" i="11"/>
  <c r="V93" i="11"/>
  <c r="U94" i="11"/>
  <c r="V94" i="11"/>
  <c r="W94" i="11" s="1"/>
  <c r="U95" i="11"/>
  <c r="V95" i="11"/>
  <c r="U96" i="11"/>
  <c r="V96" i="11"/>
  <c r="U97" i="11"/>
  <c r="V97" i="11"/>
  <c r="U98" i="11"/>
  <c r="V98" i="11"/>
  <c r="U99" i="11"/>
  <c r="V99" i="11"/>
  <c r="U100" i="11"/>
  <c r="V100" i="11"/>
  <c r="Q98" i="1"/>
  <c r="U103" i="11"/>
  <c r="V103" i="11"/>
  <c r="Q101" i="1" s="1"/>
  <c r="U104" i="11"/>
  <c r="V104" i="11"/>
  <c r="U105" i="11"/>
  <c r="V105" i="11"/>
  <c r="U106" i="11"/>
  <c r="V106" i="11"/>
  <c r="U107" i="11"/>
  <c r="W107" i="11" s="1"/>
  <c r="V107" i="11"/>
  <c r="U108" i="11"/>
  <c r="V108" i="11"/>
  <c r="Q119" i="1" s="1"/>
  <c r="U109" i="11"/>
  <c r="W109" i="11" s="1"/>
  <c r="V109" i="11"/>
  <c r="U110" i="11"/>
  <c r="V110" i="11"/>
  <c r="Q122" i="1" s="1"/>
  <c r="U111" i="11"/>
  <c r="V111" i="11"/>
  <c r="U112" i="11"/>
  <c r="V112" i="11"/>
  <c r="U113" i="11"/>
  <c r="V113" i="11"/>
  <c r="U114" i="11"/>
  <c r="V114" i="11"/>
  <c r="Q125" i="1" s="1"/>
  <c r="U115" i="11"/>
  <c r="V115" i="11"/>
  <c r="V116" i="11"/>
  <c r="V117" i="11"/>
  <c r="W117" i="11" s="1"/>
  <c r="V118" i="11"/>
  <c r="V119" i="11"/>
  <c r="W119" i="11" s="1"/>
  <c r="U120" i="11"/>
  <c r="V120" i="11"/>
  <c r="Q131" i="1" s="1"/>
  <c r="U121" i="11"/>
  <c r="V121" i="11"/>
  <c r="U122" i="11"/>
  <c r="V122" i="11"/>
  <c r="U123" i="11"/>
  <c r="V123" i="11"/>
  <c r="U124" i="11"/>
  <c r="V124" i="11"/>
  <c r="Q143" i="1" s="1"/>
  <c r="U125" i="11"/>
  <c r="V125" i="11"/>
  <c r="U126" i="11"/>
  <c r="V126" i="11"/>
  <c r="U127" i="11"/>
  <c r="W127" i="11" s="1"/>
  <c r="V127" i="11"/>
  <c r="U128" i="11"/>
  <c r="V128" i="11"/>
  <c r="U129" i="11"/>
  <c r="V129" i="11"/>
  <c r="W129" i="11" s="1"/>
  <c r="U130" i="11"/>
  <c r="V130" i="11"/>
  <c r="Q152" i="1" s="1"/>
  <c r="U131" i="11"/>
  <c r="V131" i="11"/>
  <c r="U132" i="11"/>
  <c r="V132" i="11"/>
  <c r="U133" i="11"/>
  <c r="W133" i="11" s="1"/>
  <c r="V133" i="11"/>
  <c r="U134" i="11"/>
  <c r="V134" i="11"/>
  <c r="Q155" i="1" s="1"/>
  <c r="U135" i="11"/>
  <c r="V135" i="11"/>
  <c r="Q158" i="1" s="1"/>
  <c r="U136" i="11"/>
  <c r="V136" i="11"/>
  <c r="Q161" i="1" s="1"/>
  <c r="U137" i="11"/>
  <c r="V137" i="11"/>
  <c r="U138" i="11"/>
  <c r="V138" i="11"/>
  <c r="U139" i="11"/>
  <c r="W139" i="11" s="1"/>
  <c r="V139" i="11"/>
  <c r="U140" i="11"/>
  <c r="V140" i="11"/>
  <c r="Q164" i="1" s="1"/>
  <c r="U141" i="11"/>
  <c r="V141" i="11"/>
  <c r="W141" i="11" s="1"/>
  <c r="U142" i="11"/>
  <c r="V142" i="11"/>
  <c r="Q170" i="1" s="1"/>
  <c r="U143" i="11"/>
  <c r="V143" i="11"/>
  <c r="U144" i="11"/>
  <c r="V144" i="11"/>
  <c r="U145" i="11"/>
  <c r="V145" i="11"/>
  <c r="U146" i="11"/>
  <c r="V146" i="11"/>
  <c r="Q173" i="1" s="1"/>
  <c r="U147" i="11"/>
  <c r="V147" i="11"/>
  <c r="W147" i="11" s="1"/>
  <c r="U148" i="11"/>
  <c r="V148" i="11"/>
  <c r="Q179" i="1" s="1"/>
  <c r="U149" i="11"/>
  <c r="V149" i="11"/>
  <c r="U150" i="11"/>
  <c r="V150" i="11"/>
  <c r="U151" i="11"/>
  <c r="V151" i="11"/>
  <c r="U152" i="11"/>
  <c r="V152" i="11"/>
  <c r="U153" i="11"/>
  <c r="V153" i="11"/>
  <c r="Q185" i="1" s="1"/>
  <c r="U154" i="11"/>
  <c r="W154" i="11" s="1"/>
  <c r="V154" i="11"/>
  <c r="Q188" i="1" s="1"/>
  <c r="U155" i="11"/>
  <c r="V155" i="11"/>
  <c r="U156" i="11"/>
  <c r="V156" i="11"/>
  <c r="U157" i="11"/>
  <c r="V157" i="11"/>
  <c r="U158" i="11"/>
  <c r="V158" i="11"/>
  <c r="Q191" i="1" s="1"/>
  <c r="U159" i="11"/>
  <c r="V159" i="11"/>
  <c r="W159" i="11" s="1"/>
  <c r="U160" i="11"/>
  <c r="V160" i="11"/>
  <c r="U161" i="11"/>
  <c r="V161" i="11"/>
  <c r="U162" i="11"/>
  <c r="V162" i="11"/>
  <c r="U163" i="11"/>
  <c r="V163" i="11"/>
  <c r="U164" i="11"/>
  <c r="V164" i="11"/>
  <c r="W164" i="11" s="1"/>
  <c r="U165" i="11"/>
  <c r="V165" i="11"/>
  <c r="U166" i="11"/>
  <c r="V166" i="11"/>
  <c r="Q206" i="1" s="1"/>
  <c r="U167" i="11"/>
  <c r="V167" i="11"/>
  <c r="W167" i="11" s="1"/>
  <c r="U168" i="11"/>
  <c r="V168" i="11"/>
  <c r="U169" i="11"/>
  <c r="V169" i="11"/>
  <c r="Q212" i="1"/>
  <c r="W171" i="11"/>
  <c r="U172" i="11"/>
  <c r="V172" i="11"/>
  <c r="W172" i="11" s="1"/>
  <c r="U173" i="11"/>
  <c r="V173" i="11"/>
  <c r="U174" i="11"/>
  <c r="V174" i="11"/>
  <c r="U175" i="11"/>
  <c r="W175" i="11" s="1"/>
  <c r="V175" i="11"/>
  <c r="U176" i="11"/>
  <c r="V176" i="11"/>
  <c r="U177" i="11"/>
  <c r="V177" i="11"/>
  <c r="U178" i="11"/>
  <c r="V178" i="11"/>
  <c r="U179" i="11"/>
  <c r="V179" i="11"/>
  <c r="U180" i="11"/>
  <c r="V180" i="11"/>
  <c r="U181" i="11"/>
  <c r="V181" i="11"/>
  <c r="U182" i="11"/>
  <c r="V182" i="11"/>
  <c r="W182" i="11" s="1"/>
  <c r="U183" i="11"/>
  <c r="V183" i="11"/>
  <c r="W183" i="11" s="1"/>
  <c r="U184" i="11"/>
  <c r="V184" i="11"/>
  <c r="U185" i="11"/>
  <c r="V185" i="11"/>
  <c r="U186" i="11"/>
  <c r="V186" i="11"/>
  <c r="U187" i="11"/>
  <c r="V187" i="11"/>
  <c r="U188" i="11"/>
  <c r="V188" i="11"/>
  <c r="U189" i="11"/>
  <c r="V189" i="11"/>
  <c r="W189" i="11" s="1"/>
  <c r="U190" i="11"/>
  <c r="V190" i="11"/>
  <c r="U191" i="11"/>
  <c r="V191" i="11"/>
  <c r="U192" i="11"/>
  <c r="V192" i="11"/>
  <c r="U193" i="11"/>
  <c r="V193" i="11"/>
  <c r="U194" i="11"/>
  <c r="V194" i="11"/>
  <c r="U195" i="11"/>
  <c r="V195" i="11"/>
  <c r="W195" i="11" s="1"/>
  <c r="U196" i="11"/>
  <c r="V196" i="11"/>
  <c r="U197" i="11"/>
  <c r="V197" i="11"/>
  <c r="U198" i="11"/>
  <c r="V198" i="11"/>
  <c r="W198" i="11" s="1"/>
  <c r="U199" i="11"/>
  <c r="W199" i="11" s="1"/>
  <c r="V199" i="11"/>
  <c r="U200" i="11"/>
  <c r="V200" i="11"/>
  <c r="U201" i="11"/>
  <c r="V201" i="11"/>
  <c r="U202" i="11"/>
  <c r="V202" i="11"/>
  <c r="U203" i="11"/>
  <c r="V203" i="11"/>
  <c r="U204" i="11"/>
  <c r="V204" i="11"/>
  <c r="U205" i="11"/>
  <c r="V205" i="11"/>
  <c r="U206" i="11"/>
  <c r="V206" i="11"/>
  <c r="U207" i="11"/>
  <c r="V207" i="11"/>
  <c r="W207" i="11" s="1"/>
  <c r="U208" i="11"/>
  <c r="V208" i="11"/>
  <c r="U209" i="11"/>
  <c r="V209" i="11"/>
  <c r="U210" i="11"/>
  <c r="V210" i="11"/>
  <c r="U211" i="11"/>
  <c r="V211" i="11"/>
  <c r="U212" i="11"/>
  <c r="V212" i="11"/>
  <c r="U213" i="11"/>
  <c r="V213" i="11"/>
  <c r="U214" i="11"/>
  <c r="V214" i="11"/>
  <c r="W214" i="11" s="1"/>
  <c r="Q221" i="1"/>
  <c r="U219" i="11"/>
  <c r="V219" i="11"/>
  <c r="U220" i="11"/>
  <c r="V220" i="11"/>
  <c r="U221" i="11"/>
  <c r="V221" i="11"/>
  <c r="W221" i="11" s="1"/>
  <c r="U222" i="11"/>
  <c r="V222" i="11"/>
  <c r="Q236" i="1" s="1"/>
  <c r="U223" i="11"/>
  <c r="V223" i="11"/>
  <c r="U224" i="11"/>
  <c r="V224" i="11"/>
  <c r="Q239" i="1" s="1"/>
  <c r="U225" i="11"/>
  <c r="V225" i="11"/>
  <c r="U226" i="11"/>
  <c r="V226" i="11"/>
  <c r="Q245" i="1" s="1"/>
  <c r="U227" i="11"/>
  <c r="V227" i="11"/>
  <c r="U228" i="11"/>
  <c r="V228" i="11"/>
  <c r="W228" i="11" s="1"/>
  <c r="U229" i="11"/>
  <c r="V229" i="11"/>
  <c r="U230" i="11"/>
  <c r="V230" i="11"/>
  <c r="U231" i="11"/>
  <c r="V231" i="11"/>
  <c r="W231" i="11" s="1"/>
  <c r="U232" i="11"/>
  <c r="V232" i="11"/>
  <c r="U233" i="11"/>
  <c r="V233" i="11"/>
  <c r="U234" i="11"/>
  <c r="V234" i="11"/>
  <c r="U235" i="11"/>
  <c r="V235" i="11"/>
  <c r="U236" i="11"/>
  <c r="V236" i="11"/>
  <c r="U237" i="11"/>
  <c r="V237" i="11"/>
  <c r="U238" i="11"/>
  <c r="V238" i="11"/>
  <c r="U239" i="11"/>
  <c r="V239" i="11"/>
  <c r="U240" i="11"/>
  <c r="V240" i="11"/>
  <c r="U241" i="11"/>
  <c r="W241" i="11" s="1"/>
  <c r="V241" i="11"/>
  <c r="U242" i="11"/>
  <c r="V242" i="11"/>
  <c r="U243" i="11"/>
  <c r="V243" i="11"/>
  <c r="U244" i="11"/>
  <c r="V244" i="11"/>
  <c r="U245" i="11"/>
  <c r="V245" i="11"/>
  <c r="U246" i="11"/>
  <c r="V246" i="11"/>
  <c r="W246" i="11" s="1"/>
  <c r="U247" i="11"/>
  <c r="V247" i="11"/>
  <c r="U248" i="11"/>
  <c r="V248" i="11"/>
  <c r="U249" i="11"/>
  <c r="V249" i="11"/>
  <c r="W249" i="11" s="1"/>
  <c r="U250" i="11"/>
  <c r="V250" i="11"/>
  <c r="X250" i="11" s="1"/>
  <c r="U251" i="11"/>
  <c r="V251" i="11"/>
  <c r="X251" i="11" s="1"/>
  <c r="U252" i="11"/>
  <c r="V252" i="11"/>
  <c r="U253" i="11"/>
  <c r="V253" i="11"/>
  <c r="U254" i="11"/>
  <c r="V254" i="11"/>
  <c r="X254" i="11" s="1"/>
  <c r="U255" i="11"/>
  <c r="V255" i="11"/>
  <c r="X255" i="11" s="1"/>
  <c r="U256" i="11"/>
  <c r="V256" i="11"/>
  <c r="X256" i="11" s="1"/>
  <c r="U257" i="11"/>
  <c r="V257" i="11"/>
  <c r="X257" i="11" s="1"/>
  <c r="U258" i="11"/>
  <c r="V258" i="11"/>
  <c r="X258" i="11" s="1"/>
  <c r="U259" i="11"/>
  <c r="V259" i="11"/>
  <c r="U260" i="11"/>
  <c r="V260" i="11"/>
  <c r="W260" i="11" s="1"/>
  <c r="U261" i="11"/>
  <c r="V261" i="11"/>
  <c r="U262" i="11"/>
  <c r="V262" i="11"/>
  <c r="X262" i="11" s="1"/>
  <c r="U263" i="11"/>
  <c r="V263" i="11"/>
  <c r="U264" i="11"/>
  <c r="V264" i="11"/>
  <c r="X264" i="11" s="1"/>
  <c r="U265" i="11"/>
  <c r="V265" i="11"/>
  <c r="U266" i="11"/>
  <c r="V266" i="11"/>
  <c r="U267" i="11"/>
  <c r="V267" i="11"/>
  <c r="W267" i="11" s="1"/>
  <c r="U268" i="11"/>
  <c r="V268" i="11"/>
  <c r="U269" i="11"/>
  <c r="V269" i="11"/>
  <c r="W269" i="11" s="1"/>
  <c r="U270" i="11"/>
  <c r="V270" i="11"/>
  <c r="X270" i="11" s="1"/>
  <c r="U271" i="11"/>
  <c r="V271" i="11"/>
  <c r="U272" i="11"/>
  <c r="V272" i="11"/>
  <c r="X272" i="11" s="1"/>
  <c r="U273" i="11"/>
  <c r="V273" i="11"/>
  <c r="Q116" i="1" s="1"/>
  <c r="U274" i="11"/>
  <c r="V274" i="11"/>
  <c r="U275" i="11"/>
  <c r="V275" i="11"/>
  <c r="W275" i="11" s="1"/>
  <c r="U276" i="11"/>
  <c r="V276" i="11"/>
  <c r="X276" i="11" s="1"/>
  <c r="U277" i="11"/>
  <c r="W277" i="11" s="1"/>
  <c r="V277" i="11"/>
  <c r="X277" i="11" s="1"/>
  <c r="U278" i="11"/>
  <c r="V278" i="11"/>
  <c r="X278" i="11" s="1"/>
  <c r="U279" i="11"/>
  <c r="V279" i="11"/>
  <c r="W279" i="11" s="1"/>
  <c r="U280" i="11"/>
  <c r="V280" i="11"/>
  <c r="W280" i="11" s="1"/>
  <c r="U281" i="11"/>
  <c r="V281" i="11"/>
  <c r="U282" i="11"/>
  <c r="V282" i="11"/>
  <c r="U283" i="11"/>
  <c r="V283" i="11"/>
  <c r="U284" i="11"/>
  <c r="V284" i="11"/>
  <c r="Q59" i="1" s="1"/>
  <c r="Q200" i="1"/>
  <c r="P200" i="1"/>
  <c r="O200" i="1"/>
  <c r="N200" i="1"/>
  <c r="M200" i="1"/>
  <c r="L200" i="1"/>
  <c r="P197" i="1"/>
  <c r="O197" i="1"/>
  <c r="N197" i="1"/>
  <c r="M197" i="1"/>
  <c r="L197" i="1"/>
  <c r="W163" i="11"/>
  <c r="W161" i="11"/>
  <c r="L194" i="1"/>
  <c r="P191" i="1"/>
  <c r="O191" i="1"/>
  <c r="N191" i="1"/>
  <c r="M191" i="1"/>
  <c r="L191" i="1"/>
  <c r="P188" i="1"/>
  <c r="O188" i="1"/>
  <c r="N188" i="1"/>
  <c r="M188" i="1"/>
  <c r="L188" i="1"/>
  <c r="W155" i="11"/>
  <c r="P182" i="1"/>
  <c r="O182" i="1"/>
  <c r="N182" i="1"/>
  <c r="M182" i="1"/>
  <c r="L182" i="1"/>
  <c r="P179" i="1"/>
  <c r="O179" i="1"/>
  <c r="N179" i="1"/>
  <c r="M179" i="1"/>
  <c r="L179" i="1"/>
  <c r="W151" i="11"/>
  <c r="P173" i="1"/>
  <c r="O173" i="1"/>
  <c r="N173" i="1"/>
  <c r="M173" i="1"/>
  <c r="L173" i="1"/>
  <c r="P170" i="1"/>
  <c r="O170" i="1"/>
  <c r="N170" i="1"/>
  <c r="M170" i="1"/>
  <c r="L170" i="1"/>
  <c r="W143" i="11"/>
  <c r="P164" i="1"/>
  <c r="O164" i="1"/>
  <c r="N164" i="1"/>
  <c r="M164" i="1"/>
  <c r="L164" i="1"/>
  <c r="P161" i="1"/>
  <c r="O161" i="1"/>
  <c r="N161" i="1"/>
  <c r="M161" i="1"/>
  <c r="L161" i="1"/>
  <c r="W137" i="11"/>
  <c r="P155" i="1"/>
  <c r="O155" i="1"/>
  <c r="N155" i="1"/>
  <c r="M155" i="1"/>
  <c r="L155" i="1"/>
  <c r="P152" i="1"/>
  <c r="O152" i="1"/>
  <c r="N152" i="1"/>
  <c r="M152" i="1"/>
  <c r="L152" i="1"/>
  <c r="W131" i="11"/>
  <c r="Q146" i="1"/>
  <c r="P146" i="1"/>
  <c r="O146" i="1"/>
  <c r="N146" i="1"/>
  <c r="M146" i="1"/>
  <c r="L146" i="1"/>
  <c r="P143" i="1"/>
  <c r="O143" i="1"/>
  <c r="N143" i="1"/>
  <c r="M143" i="1"/>
  <c r="L143" i="1"/>
  <c r="W125" i="11"/>
  <c r="P110" i="1"/>
  <c r="O110" i="1"/>
  <c r="N110" i="1"/>
  <c r="M110" i="1"/>
  <c r="L110" i="1"/>
  <c r="P107" i="1"/>
  <c r="O107" i="1"/>
  <c r="N107" i="1"/>
  <c r="L107" i="1"/>
  <c r="M107" i="1"/>
  <c r="P80" i="1"/>
  <c r="O80" i="1"/>
  <c r="N80" i="1"/>
  <c r="M80" i="1"/>
  <c r="L80" i="1"/>
  <c r="P77" i="1"/>
  <c r="O77" i="1"/>
  <c r="N77" i="1"/>
  <c r="M77" i="1"/>
  <c r="L77" i="1"/>
  <c r="P71" i="1"/>
  <c r="O71" i="1"/>
  <c r="N71" i="1"/>
  <c r="M71" i="1"/>
  <c r="L71" i="1"/>
  <c r="P68" i="1"/>
  <c r="O68" i="1"/>
  <c r="N68" i="1"/>
  <c r="M68" i="1"/>
  <c r="L68" i="1"/>
  <c r="Q38" i="1"/>
  <c r="P38" i="1"/>
  <c r="O38" i="1"/>
  <c r="N38" i="1"/>
  <c r="M38" i="1"/>
  <c r="L38" i="1"/>
  <c r="P35" i="1"/>
  <c r="O35" i="1"/>
  <c r="N35" i="1"/>
  <c r="M35" i="1"/>
  <c r="L35" i="1"/>
  <c r="P137" i="1"/>
  <c r="O137" i="1"/>
  <c r="N137" i="1"/>
  <c r="M137" i="1"/>
  <c r="L137" i="1"/>
  <c r="P134" i="1"/>
  <c r="O134" i="1"/>
  <c r="N134" i="1"/>
  <c r="M134" i="1"/>
  <c r="L134" i="1"/>
  <c r="P29" i="1"/>
  <c r="O29" i="1"/>
  <c r="N29" i="1"/>
  <c r="M29" i="1"/>
  <c r="L29" i="1"/>
  <c r="P26" i="1"/>
  <c r="O26" i="1"/>
  <c r="N26" i="1"/>
  <c r="M26" i="1"/>
  <c r="L26" i="1"/>
  <c r="W65" i="11"/>
  <c r="X261" i="11"/>
  <c r="X259" i="11"/>
  <c r="X253" i="11"/>
  <c r="X252" i="11"/>
  <c r="W27" i="11"/>
  <c r="W11" i="11"/>
  <c r="N92" i="1"/>
  <c r="Q92" i="1" s="1"/>
  <c r="N17" i="1"/>
  <c r="N194" i="1"/>
  <c r="P218" i="1"/>
  <c r="O218" i="1"/>
  <c r="L218" i="1"/>
  <c r="Q113" i="1"/>
  <c r="N245" i="1"/>
  <c r="N242" i="1"/>
  <c r="N239" i="1"/>
  <c r="N236" i="1"/>
  <c r="N233" i="1"/>
  <c r="N227" i="1"/>
  <c r="N221" i="1"/>
  <c r="M221" i="1"/>
  <c r="L221" i="1"/>
  <c r="N218" i="1"/>
  <c r="M218" i="1"/>
  <c r="M128" i="1"/>
  <c r="L128" i="1"/>
  <c r="N113" i="1"/>
  <c r="M113" i="1"/>
  <c r="L113" i="1"/>
  <c r="M92" i="1"/>
  <c r="L92" i="1"/>
  <c r="N89" i="1"/>
  <c r="N74" i="1"/>
  <c r="M74" i="1"/>
  <c r="L74" i="1"/>
  <c r="N65" i="1"/>
  <c r="M65" i="1"/>
  <c r="L65" i="1"/>
  <c r="N62" i="1"/>
  <c r="M59" i="1"/>
  <c r="L59" i="1"/>
  <c r="N53" i="1"/>
  <c r="M53" i="1"/>
  <c r="L53" i="1"/>
  <c r="N50" i="1"/>
  <c r="M50" i="1"/>
  <c r="L50" i="1"/>
  <c r="N47" i="1"/>
  <c r="M47" i="1"/>
  <c r="L47" i="1"/>
  <c r="N44" i="1"/>
  <c r="M44" i="1"/>
  <c r="L44" i="1"/>
  <c r="N41" i="1"/>
  <c r="M41" i="1"/>
  <c r="L41" i="1"/>
  <c r="N32" i="1"/>
  <c r="M32" i="1"/>
  <c r="L32" i="1"/>
  <c r="L8" i="1"/>
  <c r="M8" i="1"/>
  <c r="N8" i="1"/>
  <c r="O8" i="1"/>
  <c r="P8" i="1"/>
  <c r="L11" i="1"/>
  <c r="M11" i="1"/>
  <c r="N11" i="1"/>
  <c r="O11" i="1"/>
  <c r="P11" i="1"/>
  <c r="L14" i="1"/>
  <c r="M14" i="1"/>
  <c r="N14" i="1"/>
  <c r="O14" i="1"/>
  <c r="P14" i="1"/>
  <c r="L17" i="1"/>
  <c r="M17" i="1"/>
  <c r="O17" i="1"/>
  <c r="P17" i="1"/>
  <c r="L20" i="1"/>
  <c r="M20" i="1"/>
  <c r="N20" i="1"/>
  <c r="O20" i="1"/>
  <c r="P20" i="1"/>
  <c r="L23" i="1"/>
  <c r="M23" i="1"/>
  <c r="N23" i="1"/>
  <c r="O23" i="1"/>
  <c r="P23" i="1"/>
  <c r="O32" i="1"/>
  <c r="P32" i="1"/>
  <c r="O41" i="1"/>
  <c r="P41" i="1"/>
  <c r="O44" i="1"/>
  <c r="P44" i="1"/>
  <c r="O47" i="1"/>
  <c r="P47" i="1"/>
  <c r="O50" i="1"/>
  <c r="P50" i="1"/>
  <c r="O53" i="1"/>
  <c r="P53" i="1"/>
  <c r="L56" i="1"/>
  <c r="M56" i="1"/>
  <c r="N56" i="1"/>
  <c r="O56" i="1"/>
  <c r="P56" i="1"/>
  <c r="N59" i="1"/>
  <c r="O59" i="1"/>
  <c r="P59" i="1"/>
  <c r="L62" i="1"/>
  <c r="M62" i="1"/>
  <c r="O62" i="1"/>
  <c r="P62" i="1"/>
  <c r="O65" i="1"/>
  <c r="P65" i="1"/>
  <c r="O74" i="1"/>
  <c r="P74" i="1"/>
  <c r="L83" i="1"/>
  <c r="M83" i="1"/>
  <c r="N83" i="1"/>
  <c r="O83" i="1"/>
  <c r="P83" i="1"/>
  <c r="O86" i="1"/>
  <c r="P86" i="1"/>
  <c r="L89" i="1"/>
  <c r="M89" i="1"/>
  <c r="O89" i="1"/>
  <c r="P89" i="1"/>
  <c r="O92" i="1"/>
  <c r="P92" i="1"/>
  <c r="L95" i="1"/>
  <c r="M95" i="1"/>
  <c r="N95" i="1"/>
  <c r="O95" i="1"/>
  <c r="P95" i="1"/>
  <c r="L98" i="1"/>
  <c r="M98" i="1"/>
  <c r="N98" i="1"/>
  <c r="O98" i="1"/>
  <c r="P98" i="1"/>
  <c r="L101" i="1"/>
  <c r="M101" i="1"/>
  <c r="N101" i="1"/>
  <c r="O101" i="1"/>
  <c r="P101" i="1"/>
  <c r="L104" i="1"/>
  <c r="M104" i="1"/>
  <c r="N104" i="1"/>
  <c r="O104" i="1"/>
  <c r="P104" i="1"/>
  <c r="O113" i="1"/>
  <c r="P113" i="1"/>
  <c r="L116" i="1"/>
  <c r="M116" i="1"/>
  <c r="N116" i="1"/>
  <c r="O116" i="1"/>
  <c r="P116" i="1"/>
  <c r="L119" i="1"/>
  <c r="M119" i="1"/>
  <c r="N119" i="1"/>
  <c r="O119" i="1"/>
  <c r="P119" i="1"/>
  <c r="L122" i="1"/>
  <c r="M122" i="1"/>
  <c r="N122" i="1"/>
  <c r="O122" i="1"/>
  <c r="P122" i="1"/>
  <c r="L125" i="1"/>
  <c r="M125" i="1"/>
  <c r="N125" i="1"/>
  <c r="O125" i="1"/>
  <c r="P125" i="1"/>
  <c r="N128" i="1"/>
  <c r="O128" i="1"/>
  <c r="P128" i="1"/>
  <c r="L131" i="1"/>
  <c r="M131" i="1"/>
  <c r="N131" i="1"/>
  <c r="O131" i="1"/>
  <c r="P131" i="1"/>
  <c r="L140" i="1"/>
  <c r="M140" i="1"/>
  <c r="N140" i="1"/>
  <c r="O140" i="1"/>
  <c r="P140" i="1"/>
  <c r="L149" i="1"/>
  <c r="M149" i="1"/>
  <c r="N149" i="1"/>
  <c r="O149" i="1"/>
  <c r="P149" i="1"/>
  <c r="L158" i="1"/>
  <c r="M158" i="1"/>
  <c r="N158" i="1"/>
  <c r="O158" i="1"/>
  <c r="P158" i="1"/>
  <c r="L167" i="1"/>
  <c r="M167" i="1"/>
  <c r="N167" i="1"/>
  <c r="O167" i="1"/>
  <c r="P167" i="1"/>
  <c r="L176" i="1"/>
  <c r="M176" i="1"/>
  <c r="N176" i="1"/>
  <c r="O176" i="1"/>
  <c r="P176" i="1"/>
  <c r="L185" i="1"/>
  <c r="M185" i="1"/>
  <c r="N185" i="1"/>
  <c r="O185" i="1"/>
  <c r="P185" i="1"/>
  <c r="M194" i="1"/>
  <c r="O194" i="1"/>
  <c r="P194" i="1"/>
  <c r="L203" i="1"/>
  <c r="M203" i="1"/>
  <c r="N203" i="1"/>
  <c r="O203" i="1"/>
  <c r="P203" i="1"/>
  <c r="L206" i="1"/>
  <c r="M206" i="1"/>
  <c r="N206" i="1"/>
  <c r="O206" i="1"/>
  <c r="P206" i="1"/>
  <c r="L209" i="1"/>
  <c r="M209" i="1"/>
  <c r="N209" i="1"/>
  <c r="O209" i="1"/>
  <c r="P209" i="1"/>
  <c r="L212" i="1"/>
  <c r="M212" i="1"/>
  <c r="N212" i="1"/>
  <c r="O212" i="1"/>
  <c r="P212" i="1"/>
  <c r="L215" i="1"/>
  <c r="M215" i="1"/>
  <c r="N215" i="1"/>
  <c r="O215" i="1"/>
  <c r="P215" i="1"/>
  <c r="O221" i="1"/>
  <c r="P221" i="1"/>
  <c r="L224" i="1"/>
  <c r="M224" i="1"/>
  <c r="N224" i="1"/>
  <c r="O224" i="1"/>
  <c r="P224" i="1"/>
  <c r="L227" i="1"/>
  <c r="M227" i="1"/>
  <c r="O227" i="1"/>
  <c r="P227" i="1"/>
  <c r="L230" i="1"/>
  <c r="M230" i="1"/>
  <c r="N230" i="1"/>
  <c r="O230" i="1"/>
  <c r="P230" i="1"/>
  <c r="L233" i="1"/>
  <c r="M233" i="1"/>
  <c r="O233" i="1"/>
  <c r="P233" i="1"/>
  <c r="L236" i="1"/>
  <c r="M236" i="1"/>
  <c r="O236" i="1"/>
  <c r="P236" i="1"/>
  <c r="L239" i="1"/>
  <c r="M239" i="1"/>
  <c r="O239" i="1"/>
  <c r="P239" i="1"/>
  <c r="L242" i="1"/>
  <c r="M242" i="1"/>
  <c r="O242" i="1"/>
  <c r="P242" i="1"/>
  <c r="L245" i="1"/>
  <c r="M245" i="1"/>
  <c r="O245" i="1"/>
  <c r="P245" i="1"/>
  <c r="W21" i="11"/>
  <c r="W99" i="11"/>
  <c r="W187" i="11"/>
  <c r="W197" i="11"/>
  <c r="W203" i="11"/>
  <c r="W209" i="11"/>
  <c r="W213" i="11"/>
  <c r="W253" i="11"/>
  <c r="W261" i="11"/>
  <c r="W283" i="11"/>
  <c r="W281" i="11"/>
  <c r="W285" i="11"/>
  <c r="W19" i="11"/>
  <c r="W25" i="11"/>
  <c r="W29" i="11"/>
  <c r="W31" i="11"/>
  <c r="W33" i="11"/>
  <c r="W43" i="11"/>
  <c r="W45" i="11"/>
  <c r="W49" i="11"/>
  <c r="W51" i="11"/>
  <c r="W53" i="11"/>
  <c r="W95" i="11"/>
  <c r="W101" i="11"/>
  <c r="W113" i="11"/>
  <c r="W123" i="11"/>
  <c r="W135" i="11"/>
  <c r="W169" i="11"/>
  <c r="W177" i="11"/>
  <c r="W179" i="11"/>
  <c r="W181" i="11"/>
  <c r="W185" i="11"/>
  <c r="W191" i="11"/>
  <c r="W193" i="11"/>
  <c r="W201" i="11"/>
  <c r="W205" i="11"/>
  <c r="W211" i="11"/>
  <c r="W215" i="11"/>
  <c r="W227" i="11"/>
  <c r="W247" i="11"/>
  <c r="W257" i="11"/>
  <c r="W259" i="11"/>
  <c r="W81" i="11"/>
  <c r="W229" i="11"/>
  <c r="W235" i="11"/>
  <c r="Q65" i="1"/>
  <c r="W103" i="11"/>
  <c r="W71" i="11"/>
  <c r="W85" i="11"/>
  <c r="Q242" i="1"/>
  <c r="W144" i="11"/>
  <c r="W223" i="11"/>
  <c r="W225" i="11"/>
  <c r="W115" i="11"/>
  <c r="W219" i="11"/>
  <c r="Q218" i="1" l="1"/>
  <c r="Q167" i="1"/>
  <c r="Q149" i="1"/>
  <c r="Q140" i="1"/>
  <c r="Q182" i="1"/>
  <c r="W153" i="11"/>
  <c r="Q137" i="1"/>
  <c r="W105" i="11"/>
  <c r="W200" i="11"/>
  <c r="W176" i="11"/>
  <c r="W152" i="11"/>
  <c r="W140" i="11"/>
  <c r="W128" i="11"/>
  <c r="W116" i="11"/>
  <c r="W80" i="11"/>
  <c r="W158" i="11"/>
  <c r="W146" i="11"/>
  <c r="W134" i="11"/>
  <c r="W74" i="11"/>
  <c r="W251" i="11"/>
  <c r="W271" i="11"/>
  <c r="W265" i="11"/>
  <c r="W157" i="11"/>
  <c r="W145" i="11"/>
  <c r="W97" i="11"/>
  <c r="W91" i="11"/>
  <c r="W79" i="11"/>
  <c r="W255" i="11"/>
  <c r="W130" i="11"/>
  <c r="W282" i="11"/>
  <c r="W264" i="11"/>
  <c r="W240" i="11"/>
  <c r="W216" i="11"/>
  <c r="W192" i="11"/>
  <c r="W156" i="11"/>
  <c r="W138" i="11"/>
  <c r="W132" i="11"/>
  <c r="W102" i="11"/>
  <c r="W60" i="11"/>
  <c r="W48" i="11"/>
  <c r="W30" i="11"/>
  <c r="Q215" i="1"/>
  <c r="W142" i="11"/>
  <c r="W149" i="11"/>
  <c r="W263" i="11"/>
  <c r="W239" i="11"/>
  <c r="W173" i="11"/>
  <c r="W89" i="11"/>
  <c r="W83" i="11"/>
  <c r="W59" i="11"/>
  <c r="W23" i="11"/>
  <c r="W250" i="11"/>
  <c r="W184" i="11"/>
  <c r="W28" i="11"/>
  <c r="W262" i="11"/>
  <c r="W226" i="11"/>
  <c r="W202" i="11"/>
  <c r="W190" i="11"/>
  <c r="W243" i="11"/>
  <c r="W237" i="11"/>
  <c r="W165" i="11"/>
  <c r="W111" i="11"/>
  <c r="W69" i="11"/>
  <c r="W57" i="11"/>
  <c r="W39" i="11"/>
  <c r="W15" i="11"/>
  <c r="W274" i="11"/>
  <c r="W273" i="11"/>
  <c r="W266" i="11"/>
  <c r="W248" i="11"/>
  <c r="W245" i="11"/>
  <c r="W242" i="11"/>
  <c r="Q35" i="1"/>
  <c r="W233" i="11"/>
  <c r="W234" i="11"/>
  <c r="Q32" i="1"/>
  <c r="W230" i="11"/>
  <c r="Q230" i="1"/>
  <c r="W121" i="11"/>
  <c r="W122" i="11"/>
  <c r="Q128" i="1"/>
  <c r="W110" i="11"/>
  <c r="W96" i="11"/>
  <c r="W93" i="11"/>
  <c r="Q104" i="1"/>
  <c r="Q95" i="1"/>
  <c r="Q89" i="1"/>
  <c r="W88" i="11"/>
  <c r="W87" i="11"/>
  <c r="Q80" i="1"/>
  <c r="W73" i="11"/>
  <c r="W68" i="11"/>
  <c r="W67" i="11"/>
  <c r="Q8" i="1"/>
  <c r="W56" i="11"/>
  <c r="W22" i="11"/>
  <c r="W20" i="11"/>
  <c r="W16" i="11"/>
  <c r="Q53" i="1"/>
  <c r="W8" i="11"/>
  <c r="Q134" i="1"/>
  <c r="Q29" i="1"/>
  <c r="Q77" i="1"/>
  <c r="Q68" i="1"/>
  <c r="Q62" i="1"/>
  <c r="Q74" i="1"/>
  <c r="W26" i="11"/>
  <c r="Q11" i="1"/>
  <c r="W268" i="11"/>
  <c r="W252" i="11"/>
  <c r="W244" i="11"/>
  <c r="W236" i="11"/>
  <c r="W232" i="11"/>
  <c r="W210" i="11"/>
  <c r="W206" i="11"/>
  <c r="W194" i="11"/>
  <c r="W186" i="11"/>
  <c r="W180" i="11"/>
  <c r="W174" i="11"/>
  <c r="W162" i="11"/>
  <c r="W150" i="11"/>
  <c r="W120" i="11"/>
  <c r="W114" i="11"/>
  <c r="W112" i="11"/>
  <c r="W100" i="11"/>
  <c r="W98" i="11"/>
  <c r="W90" i="11"/>
  <c r="W82" i="11"/>
  <c r="W78" i="11"/>
  <c r="W76" i="11"/>
  <c r="Q227" i="1"/>
  <c r="W66" i="11"/>
  <c r="W64" i="11"/>
  <c r="W62" i="11"/>
  <c r="W58" i="11"/>
  <c r="W54" i="11"/>
  <c r="W52" i="11"/>
  <c r="W50" i="11"/>
  <c r="W46" i="11"/>
  <c r="W42" i="11"/>
  <c r="W40" i="11"/>
  <c r="W38" i="11"/>
  <c r="W34" i="11"/>
  <c r="W32" i="11"/>
  <c r="W24" i="11"/>
  <c r="W18" i="11"/>
  <c r="W14" i="11"/>
  <c r="W10" i="11"/>
  <c r="W104" i="11"/>
  <c r="W166" i="11"/>
  <c r="Q41" i="1"/>
  <c r="Q194" i="1"/>
  <c r="Q17" i="1"/>
  <c r="W272" i="11"/>
  <c r="W126" i="11"/>
  <c r="W284" i="11"/>
  <c r="X260" i="11"/>
  <c r="W124" i="11"/>
  <c r="W136" i="11"/>
  <c r="W148" i="11"/>
  <c r="W278" i="11"/>
  <c r="W270" i="11"/>
  <c r="W256" i="11"/>
  <c r="W238" i="11"/>
  <c r="Q44" i="1"/>
  <c r="W220" i="11"/>
  <c r="W212" i="11"/>
  <c r="W208" i="11"/>
  <c r="W204" i="11"/>
  <c r="W196" i="11"/>
  <c r="W188" i="11"/>
  <c r="W178" i="11"/>
  <c r="W168" i="11"/>
  <c r="W160" i="11"/>
  <c r="W106" i="11"/>
  <c r="Q176" i="1"/>
  <c r="W222" i="11"/>
  <c r="Q56" i="1"/>
  <c r="W224" i="11"/>
  <c r="Q50" i="1"/>
  <c r="W118" i="11"/>
  <c r="Q110" i="1"/>
  <c r="Q14" i="1"/>
  <c r="W70" i="11"/>
  <c r="Q233" i="1"/>
  <c r="W276" i="11"/>
  <c r="Q203" i="1"/>
  <c r="W72" i="11"/>
  <c r="W86" i="11"/>
  <c r="W92" i="11"/>
  <c r="Q197" i="1"/>
  <c r="W108" i="11"/>
  <c r="W170" i="11"/>
  <c r="Q23" i="1"/>
  <c r="Q209" i="1"/>
  <c r="W254" i="11"/>
  <c r="W258" i="11"/>
  <c r="W84" i="11"/>
</calcChain>
</file>

<file path=xl/sharedStrings.xml><?xml version="1.0" encoding="utf-8"?>
<sst xmlns="http://schemas.openxmlformats.org/spreadsheetml/2006/main" count="2489" uniqueCount="826">
  <si>
    <t>Complicaciones anestésicas perioperatorias</t>
  </si>
  <si>
    <t xml:space="preserve">Proporción de pacientes afectados por úlceras de presión (o decúbito) durante su estancia en la Unidad de Terapia Intensiva (UTI), en relación al total de pacientes egresados. </t>
  </si>
  <si>
    <t xml:space="preserve">Número de pacientes egresados de UTI durante el periodo </t>
  </si>
  <si>
    <t>Número de pacientes que desarrollan úlcera de presión o decúbito durante estancia en UTI</t>
  </si>
  <si>
    <t>Porcentaje de pacientes que desarrollan úlceras de decúbito durante estancia en terapia intensiva.</t>
  </si>
  <si>
    <t>Proporción de pacientes que sufren extubación no planificada (extubación espontánea o accidental) del total de paciente/día sometidos a ventilación mecánica (estatus de intubación).</t>
  </si>
  <si>
    <t>Porcentaje de extubación no planificada.</t>
  </si>
  <si>
    <t>Número de extubaciones no planificadas</t>
  </si>
  <si>
    <t>Número de pacientes intubados</t>
  </si>
  <si>
    <t>VI/C.I.</t>
  </si>
  <si>
    <t xml:space="preserve">Cociente de pacientes con infección nosocomial durante su estancia hospitalaria.
</t>
  </si>
  <si>
    <t>Número de pacientes con infección nosocomial</t>
  </si>
  <si>
    <t>Total de días estancia en el periodo</t>
  </si>
  <si>
    <t xml:space="preserve"> x 1000</t>
  </si>
  <si>
    <t>Tasa de infección nosocomial.</t>
  </si>
  <si>
    <t>Cociente de egresos de presentar una infección nosocomial por cada mil días estancia en terapia intensiva.</t>
  </si>
  <si>
    <t>Tasa de infección nosocomial en terapia intensiva</t>
  </si>
  <si>
    <t xml:space="preserve">Total de días estancia en el periodo </t>
  </si>
  <si>
    <t>Cociente de infecciones asociadas a terapia intravenosa por aislamientos en hemocultivo detectadas por laboratorio.</t>
  </si>
  <si>
    <t>Número de infecciones asociadas a catéter venoso central</t>
  </si>
  <si>
    <t>Número de días-catéter venoso central</t>
  </si>
  <si>
    <t xml:space="preserve">Tasa de bacteriemia asociada a catéter venoso central. </t>
  </si>
  <si>
    <t>Cociente de bacteriurias detectadas en el laboratorio en pacientes con más de 3 días de estancia hospitalaria.</t>
  </si>
  <si>
    <t>Tasa de bacteriuria asociada a cateterismo vesical.</t>
  </si>
  <si>
    <t>Número de infecciones urinarias asociadas a catéter urinario</t>
  </si>
  <si>
    <t>Número de días-catéter urinario</t>
  </si>
  <si>
    <t>Tasa de infecciones asociadas a la exposición a procedimientos de ventilación mecánica durante la estancia hospitalaria del paciente.</t>
  </si>
  <si>
    <t>Tasa de neumonía asociada a ventilación mecánica</t>
  </si>
  <si>
    <t>Número de neumonías asociadas a ventilador mecánico</t>
  </si>
  <si>
    <t>Número de días ventilador mecánico</t>
  </si>
  <si>
    <t>Cociente de infecciones invasivas por Staphylococcus aureus resistente a meticilina asociadas a la atención médica, detectadas en el laboratorio en pacientes con más de 3 días de estancia hospitalaria.</t>
  </si>
  <si>
    <t>Tasa de bacteriemia por Staphylococcus aureus meticilina resistente.</t>
  </si>
  <si>
    <t>Número de bacteriemias por Staphylococcus aureus meticilina resistente</t>
  </si>
  <si>
    <t xml:space="preserve">Número de hemocultivos tomados </t>
  </si>
  <si>
    <t>x 1000.</t>
  </si>
  <si>
    <t>Cociente de infecciones invasivas por bacilos gramnegativos multidrogoresistentes asociadas a la atención médica detectadas en el laboratorio en pacientes con más de 3 días de estancia hospitalaria durante el periodo.</t>
  </si>
  <si>
    <t>Número de infecciones por bacilos gramnegativos multidrogoresistentes</t>
  </si>
  <si>
    <t xml:space="preserve">Número de infecciones intrahospitalarias </t>
  </si>
  <si>
    <t>Tasa de infección nosocomial por bacilos gramnegativos multidrogoresistentes</t>
  </si>
  <si>
    <t>Proporción de infecciones invasivas por Clostridium difficile asociadas a la atención médica detectadas en el laboratorio en pacientes con más de 3 días de estancia hospitalaria durante el periodo.</t>
  </si>
  <si>
    <t>Proporción de infección nosocomial por Clostridium difficile</t>
  </si>
  <si>
    <t>Número de infecciones por Clostridium difficile</t>
  </si>
  <si>
    <t xml:space="preserve">Número de casos de diarrea intrahospitalaria </t>
  </si>
  <si>
    <t>Porcentaje de sesiones de rehabilitación especializadas realizadas respecto al total realizado.</t>
  </si>
  <si>
    <t>Número de sesiones de rehabilitación especializadas realizadas</t>
  </si>
  <si>
    <t>Total de sesiones de rehabilitación realizadas</t>
  </si>
  <si>
    <t>VII/A.A.</t>
  </si>
  <si>
    <t xml:space="preserve">Número de procedimientos diagnósticos ambulatorios realizados considerados de alta especialidad por la institución </t>
  </si>
  <si>
    <t>Total de procedimientos diagnósticos ambulatorios realizados</t>
  </si>
  <si>
    <t>Porcentaje de procedimientos diagnósticos ambulatorios de alta especialidad realizados.</t>
  </si>
  <si>
    <t>Número de procedimientos terapéuticos ambulatorios realizados considerados de alta especialidad por la institución</t>
  </si>
  <si>
    <t xml:space="preserve">Total de procedimientos terapéuticos ambulatorios realizados </t>
  </si>
  <si>
    <t>Porcentaje de procedimientos terapéuticos ambulatorios de alta especialidad realizados.</t>
  </si>
  <si>
    <t>Número de usuarios con percepción de satisfacción de calidad de atención recibida superior a 80 puntos</t>
  </si>
  <si>
    <t>Total de usuarios en atención encuestados</t>
  </si>
  <si>
    <t>Porcentaje de percepción de satisfacción de la calidad en atención ambulatoria superior a 80 puntos.</t>
  </si>
  <si>
    <t xml:space="preserve">Proporción de estudios de imagen que son interpretados dentro del tiempo estándar de 8 días hábiles. </t>
  </si>
  <si>
    <t>Número de estudios realizados</t>
  </si>
  <si>
    <t>VIII/I.V.</t>
  </si>
  <si>
    <t>Porcentaje de vacunación contra influenza en pacientes atendidos en el periodo invernal.</t>
  </si>
  <si>
    <t>Pacientes vacunados contra influenza en el periodo invernal</t>
  </si>
  <si>
    <t xml:space="preserve">Total de pacientes atendidos en el mismo periodo </t>
  </si>
  <si>
    <t>IX/I.E</t>
  </si>
  <si>
    <t>Relación de enfermeras tituladas-técnicas respecto al total de enfermeras tituladas durante el periodo.</t>
  </si>
  <si>
    <t xml:space="preserve">Número de enfermeras tituladas
</t>
  </si>
  <si>
    <t xml:space="preserve">Número de enfermeras tituladas técnicas.
</t>
  </si>
  <si>
    <t>Índice de enfermeras tituladas-técnicas.</t>
  </si>
  <si>
    <t>Se refiere a estudios socioeconómicos realizados por trabajadora social, en el periodo a evaluar.</t>
  </si>
  <si>
    <t>Total de estudios socioeconómicos realizados</t>
  </si>
  <si>
    <t>Total de personal de trabajo social.</t>
  </si>
  <si>
    <t>Índice de estudios socioeconómicos por trabajador(a) social.</t>
  </si>
  <si>
    <t>Se refiere al número de camas censables por trabajadora social.</t>
  </si>
  <si>
    <t>Índice de camas por trabajador(a) social.</t>
  </si>
  <si>
    <t>Total de camas censables</t>
  </si>
  <si>
    <t>Se refiere al número de nuevos casos  por trabajadora social.</t>
  </si>
  <si>
    <t>Total de nuevos casos</t>
  </si>
  <si>
    <t>Índice de casos nuevos por trabajador(a) social.</t>
  </si>
  <si>
    <t>Proporción de recetas surtidas en relación al total de recetas emitidas en los servicios de atención médica.</t>
  </si>
  <si>
    <t>Porcentaje de abasto de medicamentos.</t>
  </si>
  <si>
    <t>Proporción de medicamentos genéricos  surtidos a la institución en relación al total de medicamentos surtidos a la institución en el periodo a evaluar.</t>
  </si>
  <si>
    <t>Número de medicamentos genéricos surtidos</t>
  </si>
  <si>
    <t>Total de medicamentos surtidos en el periodo</t>
  </si>
  <si>
    <t>Porcentaje de medicamentos genéricos adquiridos</t>
  </si>
  <si>
    <t>Se refiere a la proporción de medicamentos de patente surtidos a la institución en relación al total de medicamentos surtidos a la institución en el periodo a evaluar.</t>
  </si>
  <si>
    <t xml:space="preserve">Porcentaje de medicamentos de patente adquiridos. </t>
  </si>
  <si>
    <t>Número de medicamentos de patente surtidos</t>
  </si>
  <si>
    <t>Se refiere a la proporción de medicamentos adquiridos por licitación pública en relación al total de medicamentos adquiridos por la institución en el periodo a evaluar.</t>
  </si>
  <si>
    <t>Número de medicamentos adquiridos por licitación</t>
  </si>
  <si>
    <t xml:space="preserve">Total de medicamentos adquiridos </t>
  </si>
  <si>
    <t>Porcentaje de medicamentos adquiridos por licitación.</t>
  </si>
  <si>
    <t>Proporción de medicamentos adquiridos por adjudicación directa en relación al total de medicamentos adquiridos por la institución.</t>
  </si>
  <si>
    <t>Total de medicamentos adquiridos por adjudicación directa</t>
  </si>
  <si>
    <t>Total de medicamentos</t>
  </si>
  <si>
    <t>Porcentaje de medicamentos adquiridos por adjudicación directa.</t>
  </si>
  <si>
    <t>Pacientes con trasplante renal (Anual)</t>
  </si>
  <si>
    <t xml:space="preserve">Enfermería </t>
  </si>
  <si>
    <t>PROSESA</t>
  </si>
  <si>
    <t>I.D. DE INDICADORES VINCULADOS</t>
  </si>
  <si>
    <t>3  I/C.E.</t>
  </si>
  <si>
    <t>1  I/C.E.</t>
  </si>
  <si>
    <t>5  II/U.</t>
  </si>
  <si>
    <t>6  II/U.</t>
  </si>
  <si>
    <t>7  II/U.</t>
  </si>
  <si>
    <t xml:space="preserve">8  II/U.  </t>
  </si>
  <si>
    <t xml:space="preserve">9  III/H.  </t>
  </si>
  <si>
    <t xml:space="preserve">10  III/H.  </t>
  </si>
  <si>
    <t>12 III/H.</t>
  </si>
  <si>
    <t>13 III/H.</t>
  </si>
  <si>
    <t>14 III/H.</t>
  </si>
  <si>
    <t xml:space="preserve">15 III/H.    </t>
  </si>
  <si>
    <t xml:space="preserve">16 III/H.    </t>
  </si>
  <si>
    <t xml:space="preserve">17 III/H.    </t>
  </si>
  <si>
    <t xml:space="preserve">18 III/H.    </t>
  </si>
  <si>
    <t xml:space="preserve">19 III/H. </t>
  </si>
  <si>
    <t xml:space="preserve">11  III/H.  15 III/H.   18 III/H.  19 III/H.  20 III/H.         </t>
  </si>
  <si>
    <t xml:space="preserve">20 III/H. </t>
  </si>
  <si>
    <t xml:space="preserve">21 III/H. </t>
  </si>
  <si>
    <t>24 IV/C</t>
  </si>
  <si>
    <t>28 IV/C</t>
  </si>
  <si>
    <t>30 IV/C.</t>
  </si>
  <si>
    <t>31 IV/C.</t>
  </si>
  <si>
    <t>32 IV/C.</t>
  </si>
  <si>
    <t>33 IV/C.</t>
  </si>
  <si>
    <t>34 V/T.I.</t>
  </si>
  <si>
    <t>35 V/T.I.</t>
  </si>
  <si>
    <t>36 V/T.I.</t>
  </si>
  <si>
    <t>37 V/T.I.</t>
  </si>
  <si>
    <t>38 VI/C.I.</t>
  </si>
  <si>
    <t>39 VI/C.I.</t>
  </si>
  <si>
    <t>40 VI/C.I.</t>
  </si>
  <si>
    <t>41 VI/C.I.</t>
  </si>
  <si>
    <t>42 VI/C.I.</t>
  </si>
  <si>
    <t>43 VI/C.I.</t>
  </si>
  <si>
    <t>44 VI/C.I.</t>
  </si>
  <si>
    <t>45 VI/C.I.</t>
  </si>
  <si>
    <t>46 VII/A.A.</t>
  </si>
  <si>
    <t>47 VII/A.A.</t>
  </si>
  <si>
    <t>48 VII/A.A.</t>
  </si>
  <si>
    <t>49 VII/A.A.</t>
  </si>
  <si>
    <t>50VII/A.A.</t>
  </si>
  <si>
    <t>50 VII/A.A.</t>
  </si>
  <si>
    <t>51 VIII/I.V.</t>
  </si>
  <si>
    <t>52 VIII/I.V.</t>
  </si>
  <si>
    <t>53 VIII/I.V.</t>
  </si>
  <si>
    <t>54 VIII/I.V.</t>
  </si>
  <si>
    <t>55 IX/I.E.</t>
  </si>
  <si>
    <t>56 IX/I.E.</t>
  </si>
  <si>
    <t>57 IX/I.E.</t>
  </si>
  <si>
    <t>58 IX/I.E.</t>
  </si>
  <si>
    <t>59 IX/I.E.</t>
  </si>
  <si>
    <t>60 IX/I.E.</t>
  </si>
  <si>
    <t>61 IX/I.E.</t>
  </si>
  <si>
    <t>62 IX/I.E.</t>
  </si>
  <si>
    <t>63 IX/I.E.</t>
  </si>
  <si>
    <t>64 IX/I.E.</t>
  </si>
  <si>
    <t>66 IX/I.E.  67 IX/I.E.</t>
  </si>
  <si>
    <t>65 IX/I.E.  68 IX/I.E.</t>
  </si>
  <si>
    <t>68 IX/I.E.</t>
  </si>
  <si>
    <t>69 IX/I.E.</t>
  </si>
  <si>
    <t>70 IX/I.E.</t>
  </si>
  <si>
    <t>70 IX/I.E.  71 IX/I.E.</t>
  </si>
  <si>
    <t>71 IX/I.E.</t>
  </si>
  <si>
    <t>72 IX/I.E.</t>
  </si>
  <si>
    <t>73 IX/I.E.</t>
  </si>
  <si>
    <t>74 IX/I.E.</t>
  </si>
  <si>
    <t>75 IX/I.E.</t>
  </si>
  <si>
    <t>11  III/H.  76 IX/I.E.</t>
  </si>
  <si>
    <t>77 IX/I.E.</t>
  </si>
  <si>
    <t>75 IX/I.E.  76 IX/I.E.  77 IX/I.E.</t>
  </si>
  <si>
    <t>78 IX/I.E.</t>
  </si>
  <si>
    <t>79 IX/I.E.</t>
  </si>
  <si>
    <t>80 IX/I.E.</t>
  </si>
  <si>
    <t>81 IX/I.E.</t>
  </si>
  <si>
    <t>82 IX/I.E.</t>
  </si>
  <si>
    <t>79 IX/I.E.  80 IX/I.E.  81 IX/I.E.  82 IX/I.E.</t>
  </si>
  <si>
    <t>N/A</t>
  </si>
  <si>
    <t>INDICADORES GENERALES/NUMERALÍA</t>
  </si>
  <si>
    <t>2  I/C.E.      3  I/C.E.</t>
  </si>
  <si>
    <t xml:space="preserve">6  II/U.       7  II/U.       </t>
  </si>
  <si>
    <t>26 IV/C.     27 IV/C.</t>
  </si>
  <si>
    <t>25 IV/C.</t>
  </si>
  <si>
    <t>24 IV/C.</t>
  </si>
  <si>
    <t>27 IV/C.</t>
  </si>
  <si>
    <t>28 IV/C.</t>
  </si>
  <si>
    <t>29 IV/C.</t>
  </si>
  <si>
    <t xml:space="preserve">2  I/C.E.      </t>
  </si>
  <si>
    <t>Pacientes egresados en Terapia Intensiva</t>
  </si>
  <si>
    <t xml:space="preserve">Total de eventos vascular cerebral </t>
  </si>
  <si>
    <t>65 IX/I.E.  66 IX/I.E.</t>
  </si>
  <si>
    <t xml:space="preserve"> 67 IX/I.E.</t>
  </si>
  <si>
    <t xml:space="preserve">Días cuna neonatos </t>
  </si>
  <si>
    <t>Internamientos a a observación de urgencias</t>
  </si>
  <si>
    <t>Dimensión a Medir</t>
  </si>
  <si>
    <t>1er Trimestre</t>
  </si>
  <si>
    <t>2o Trimestre</t>
  </si>
  <si>
    <t>Acumulado 1er Semestre</t>
  </si>
  <si>
    <t>3er Trimestre</t>
  </si>
  <si>
    <t>4o Trimestre</t>
  </si>
  <si>
    <t>Efectividad</t>
  </si>
  <si>
    <t>Eficiencia</t>
  </si>
  <si>
    <t>Efectividad.</t>
  </si>
  <si>
    <t>Eficiencia.</t>
  </si>
  <si>
    <t>Calidad</t>
  </si>
  <si>
    <t>Calidad.</t>
  </si>
  <si>
    <t>Eficacia</t>
  </si>
  <si>
    <t xml:space="preserve">Eficiencia. </t>
  </si>
  <si>
    <t xml:space="preserve">Calidad. </t>
  </si>
  <si>
    <t>Cargo nombre y firma del Servidor Público que Autoriza la información a reportar</t>
  </si>
  <si>
    <t>Cargo nombre y firma del Servidor Público que revisa y valida la información</t>
  </si>
  <si>
    <t>Fecha</t>
  </si>
  <si>
    <t>CATÁLOGO DE CONCEPTOS</t>
  </si>
  <si>
    <t xml:space="preserve">Unidad Administrativa o Entidad Coordinada </t>
  </si>
  <si>
    <t>Médicos residentes que laboraron en el periodo invernal          (1 oct-31mar)</t>
  </si>
  <si>
    <t>Hospitalización/Laboratorio</t>
  </si>
  <si>
    <t>Vía ingreso programado</t>
  </si>
  <si>
    <t xml:space="preserve">Tasa de complicaciones quirúrgicas </t>
  </si>
  <si>
    <t>Acumulado Anual</t>
  </si>
  <si>
    <t>Comentario a las variaciones</t>
  </si>
  <si>
    <t>Número 
de consultas programadas</t>
  </si>
  <si>
    <t>Total de recetas surtidas en el periodo</t>
  </si>
  <si>
    <t>Porcentaje de consultas de primera/preconsultas</t>
  </si>
  <si>
    <t>Tasa de defunciones ocurridas con más de 48 horas de instancia en relación al total de egresos hospitalarios.</t>
  </si>
  <si>
    <t>Total de recetas solicitadas  en el periodo</t>
  </si>
  <si>
    <t>Total de Procedimientos Diagnósticos Ambulatorios</t>
  </si>
  <si>
    <t xml:space="preserve">Total de Procedimientos Terapéuticos Ambulatorios </t>
  </si>
  <si>
    <t>Porcentaje de estudios de imagen  interpretados de acuerdo a estándar de tiempo.</t>
  </si>
  <si>
    <t>Número de estudios de imagen interpretados en tiempo estándar</t>
  </si>
  <si>
    <t>Intervenciones Quirúrgicas Menores</t>
  </si>
  <si>
    <t>Total de Defunciones en hospitalización</t>
  </si>
  <si>
    <t>PAT/MIR/INDICADORES IAMAE</t>
  </si>
  <si>
    <t>PAT/MIR7INDICADORES IAMAE</t>
  </si>
  <si>
    <t>Intervenciones Quirúrgicas Realizadas  Urgencias</t>
  </si>
  <si>
    <t>Pacientes día intubación (Pacientes intubados * numero de días de intubación)</t>
  </si>
  <si>
    <t>Programa de Acción Específico Medicina de Alta Especialidad</t>
  </si>
  <si>
    <t>Otorgar atención médica con calidad a la población que lo demande considerando la mejor evidencia científica.</t>
  </si>
  <si>
    <t>Porcentaje  de ingresos a los diferentes servicios de hospitalización de pacientes admitidos, sin referencia, por patología no resuelta extrainstitucionalmente</t>
  </si>
  <si>
    <t>Porcentaje intervenciones quirúrgicas realizadas con equipo quirúrgico completo en relación con las programadas durante el periodo.</t>
  </si>
  <si>
    <t>Porcentaje de intervenciones quirúrgicas mayores realizadas a pacientes ambulatorios en relación con el total de cirugías mayores realizadas durante el periodo.</t>
  </si>
  <si>
    <t>Razón de consultas subsecuentes de especialidad  que se otorgan en relación a consultas de primera vez.</t>
  </si>
  <si>
    <t>Índice</t>
  </si>
  <si>
    <t>IV/C.</t>
  </si>
  <si>
    <t xml:space="preserve">Total de cirugías realizadas/Total de procedimientos quirúrgicos  </t>
  </si>
  <si>
    <t xml:space="preserve">Índice de procedimientos quirúrgicos de alta especialidad realizados con relación al total de procedimientos quirúrgicos. </t>
  </si>
  <si>
    <t>V/T.I.</t>
  </si>
  <si>
    <t>Porcentaje de usuarios con percepción de la calidad en la atención ambulatoria superior a 80 puntos en relación al total de usuarios encuestados.</t>
  </si>
  <si>
    <t>Porcentaje de procedimientos terapéuticos ambulatorios de alta especialidad en pacientes o usuarios ambulatorios.</t>
  </si>
  <si>
    <t>Porcentaje de procedimientos diagnósticos de alta especialidad en pacientes o usuarios ambulatorios.</t>
  </si>
  <si>
    <t>Porcentaje de sesiones de rehabilitación especializadas realizadas por personal especializado y organizado en equipos multidisciplinarios, en pacientes con padecimientos complejos, generalmente de alto costo.</t>
  </si>
  <si>
    <t>Porcentaje</t>
  </si>
  <si>
    <t xml:space="preserve">Porcentaje de pacientes vacunados contra influenza durante el periodo invernal, en relación al total de pacientes atendidos en el mismo periodo. </t>
  </si>
  <si>
    <t>1  I/C.E.      4  I/C.E. 4  I/C.E.</t>
  </si>
  <si>
    <t xml:space="preserve">Número de horas cama de observación de urgencias </t>
  </si>
  <si>
    <t>Porcentaje del grado de ocupación de las camas censables de la unidad hospitalaria.</t>
  </si>
  <si>
    <t>Días laborables Consulta Externa (Dias hábiles X horas hábiles)</t>
  </si>
  <si>
    <t>III/H.</t>
  </si>
  <si>
    <t>II/U.</t>
  </si>
  <si>
    <t>Total de  pacientes admitidos (a hospitalización)</t>
  </si>
  <si>
    <t>Número de pacientes admitidos con patología no resuelta (extrainstitucionalmente)</t>
  </si>
  <si>
    <t>Pacientes admitidos por patología no resuelta extrainstitucionalmente (en otra institución)</t>
  </si>
  <si>
    <t>Pacientes admitidos con patología no resuelta (en la institución)</t>
  </si>
  <si>
    <t>Total de ingresos a hospitalización (pacientes admitidos a hospitalización)</t>
  </si>
  <si>
    <t>Porcentaje del número de pacientes que terminaron su estancia por mejoría o curación en la unidad hospitalaria.</t>
  </si>
  <si>
    <t>Número de salas de operaciones x días laborables en cirugía (Días laborables x horas habiles).</t>
  </si>
  <si>
    <t>Días Laborables en cirugia (día laborable x hora hábil)</t>
  </si>
  <si>
    <t>Total de Pacientes operados por cirugía electiva</t>
  </si>
  <si>
    <t xml:space="preserve">Total de días Estancia en el periodo </t>
  </si>
  <si>
    <t xml:space="preserve">Total de Días Ventilador Mecánico </t>
  </si>
  <si>
    <t>Total de Hemocultivos tomados</t>
  </si>
  <si>
    <t>Número de estudios de imagen interpretados en tiempo estándar (Atención Ambulatoria)</t>
  </si>
  <si>
    <t>Estudios de imagen realizados (Atención Ambulatoria)</t>
  </si>
  <si>
    <t xml:space="preserve">Total de Egresos por infarto agudo al miocardio </t>
  </si>
  <si>
    <t>Total de Episodios de Infecciones Nosocomiales</t>
  </si>
  <si>
    <t>No.</t>
  </si>
  <si>
    <t>Alcanzado</t>
  </si>
  <si>
    <t>Nombre del Indicador</t>
  </si>
  <si>
    <t>Unidad de Medida</t>
  </si>
  <si>
    <t>Nombre del Programa de Acción Específico (PAE)</t>
  </si>
  <si>
    <t>Objetivo del PAE</t>
  </si>
  <si>
    <t>Fórmula</t>
  </si>
  <si>
    <t>OBSERVACIONES</t>
  </si>
  <si>
    <t>PND</t>
  </si>
  <si>
    <t>PAEMAE</t>
  </si>
  <si>
    <t>CARACTERÍSTICAS DEL INDICADOR</t>
  </si>
  <si>
    <t>ALINEACIÓN PROGRAMÁTICA (OBJETIVOS)</t>
  </si>
  <si>
    <t>Definición</t>
  </si>
  <si>
    <t>Consultas subsecuentes</t>
  </si>
  <si>
    <t>Consulta de primera vez</t>
  </si>
  <si>
    <t>Preconsulta</t>
  </si>
  <si>
    <t>Consultas de urgencia o Admisión Continua</t>
  </si>
  <si>
    <t>I.D.</t>
  </si>
  <si>
    <t>CLAVE</t>
  </si>
  <si>
    <t>Frecuencia de  Medición</t>
  </si>
  <si>
    <t>Egresos hospitalarios</t>
  </si>
  <si>
    <t>Alta voluntaria</t>
  </si>
  <si>
    <t>Traslado a otra unidad</t>
  </si>
  <si>
    <t>Defunción en servicios obstétricos Materna</t>
  </si>
  <si>
    <t>Defunción en servicios obstétricos Óbito</t>
  </si>
  <si>
    <t>Defunción en servicios obstétricos Neonatal</t>
  </si>
  <si>
    <t>Área de hospitalización Cirugía Mayor</t>
  </si>
  <si>
    <t>Área de hospitalización Cirugía Menor</t>
  </si>
  <si>
    <t>Partos</t>
  </si>
  <si>
    <t>Abortos incompletos atendidos</t>
  </si>
  <si>
    <t>1er trimestre</t>
  </si>
  <si>
    <t>2o trimestre</t>
  </si>
  <si>
    <t>3er trimestre</t>
  </si>
  <si>
    <t>4o trimestre</t>
  </si>
  <si>
    <t>ACUMULADO</t>
  </si>
  <si>
    <t>Pacientes de Seguro Popular</t>
  </si>
  <si>
    <t>Pacientes de Seguro para una Nueva Generación</t>
  </si>
  <si>
    <t>Pacientes de Fondo Protección Gastos Catastróficos</t>
  </si>
  <si>
    <t>Pacientes de Intercambio de Servicios</t>
  </si>
  <si>
    <t>Pacientes otras instituciones y/o privados</t>
  </si>
  <si>
    <t>Pacientes de la Institución</t>
  </si>
  <si>
    <t>ÁREA</t>
  </si>
  <si>
    <t>Estudios histológicos</t>
  </si>
  <si>
    <t>Estudios citológicos</t>
  </si>
  <si>
    <t>Estudios radiológicos</t>
  </si>
  <si>
    <t>Ultrasonografía</t>
  </si>
  <si>
    <t>Tomografía axial computarizada</t>
  </si>
  <si>
    <t>Resonancia magnética</t>
  </si>
  <si>
    <t>Rehabilitación</t>
  </si>
  <si>
    <t>Consultas</t>
  </si>
  <si>
    <t>Sesiones</t>
  </si>
  <si>
    <t>Pacientes</t>
  </si>
  <si>
    <t>Quimioterapia</t>
  </si>
  <si>
    <t>Radioterapia</t>
  </si>
  <si>
    <t>Aplicaciones</t>
  </si>
  <si>
    <t>Medicina Nuclear</t>
  </si>
  <si>
    <t>Procedimientos diagnósticos</t>
  </si>
  <si>
    <t xml:space="preserve">Aplicaciones terapéuticas </t>
  </si>
  <si>
    <t xml:space="preserve">Sumatoria de tiempos de cada consulta </t>
  </si>
  <si>
    <t>22 III/H.        22 III/H                   (La variable se desgolsa en dos          prog/alcanzado)</t>
  </si>
  <si>
    <t>23 IV/C.    23 IV/C      (La variable se desgolsa en dos          prog/alcanzado)     24 IV/C.    29 IV/C.    30 IV/C.    32 IV/C.    33 IV/C.</t>
  </si>
  <si>
    <t>Instituto Nacional de Rehabilitación Luis Guillermo Ibarra Ibarra</t>
  </si>
  <si>
    <t>Promedio del número de días que una cama censable permanece desocupada entre un egreso (por alta médica o fallecimiento) y un ingreso hospitalario.</t>
  </si>
  <si>
    <t xml:space="preserve">Índice de utilización de consultorio. </t>
  </si>
  <si>
    <t>Consultas otorgadas X Sumatoria de tiempos de cada consulta</t>
  </si>
  <si>
    <t>Proporción de utilización de la capacidad física instalada de acuerdo al tiempo consumido en consulta.</t>
  </si>
  <si>
    <t xml:space="preserve">Número de consultorios x Número de días laborables </t>
  </si>
  <si>
    <t>Anatomopatología</t>
  </si>
  <si>
    <t>Radiología</t>
  </si>
  <si>
    <t>Ultrasonido</t>
  </si>
  <si>
    <t>Tomografía</t>
  </si>
  <si>
    <t>Resonancia</t>
  </si>
  <si>
    <t>Radiología e Imagen</t>
  </si>
  <si>
    <t>Gabinete</t>
  </si>
  <si>
    <t>INDICADORES IAMAE</t>
  </si>
  <si>
    <t>Ingresos a hospitalización por urgencias</t>
  </si>
  <si>
    <t>Urgencias calificadas</t>
  </si>
  <si>
    <t>Urgencias no calificadas</t>
  </si>
  <si>
    <t>Internamientos a observación de urgencias</t>
  </si>
  <si>
    <t xml:space="preserve">Expedientes revisados por el Comité del expediente clínico institucional </t>
  </si>
  <si>
    <t>Expediente Clínico</t>
  </si>
  <si>
    <t>Expedientes clínicos abiertos con referencia</t>
  </si>
  <si>
    <t>Pacientes con diagnóstico de egreso CIE en expediente clínico</t>
  </si>
  <si>
    <t>Defunciones ocurridas con más de 48 horas de estancia hospitalaria</t>
  </si>
  <si>
    <t>Usuarios de atención hospitalaria con percepción de satisfacción de calidad de atención recibida superior a 80 puntos</t>
  </si>
  <si>
    <t xml:space="preserve">Auditorías clínicas </t>
  </si>
  <si>
    <t>PROCEDENCIA DEL CONCEPTO</t>
  </si>
  <si>
    <t>FORMATO ATENCIÓN MÉDICA  I/INFORMACIÓN GENERAL - 1</t>
  </si>
  <si>
    <t>FORMATO ATENCIÓN MÉDICA  I/INFORMACIÓN GENERAL - 2</t>
  </si>
  <si>
    <t xml:space="preserve">Cirugías ambulatorias </t>
  </si>
  <si>
    <t>Estancia corta Cirugía Mayor</t>
  </si>
  <si>
    <t>Estancia corta Cirugía Menor</t>
  </si>
  <si>
    <t>Cirugías electivas realizadas después de 7 días de solicitada</t>
  </si>
  <si>
    <t>Cirugías electivas realizadas después de 7 días de establecida la necesidad de cirugía</t>
  </si>
  <si>
    <t>Expedientes clínicos con hoja de cirugía segura completamente requisitada</t>
  </si>
  <si>
    <t>Complicaciones quirúrgicas</t>
  </si>
  <si>
    <t>Defunciones posteriores a 72 horas de realizada la intervención quirúrgica</t>
  </si>
  <si>
    <t>Defunciones en Terapia Intensiva</t>
  </si>
  <si>
    <t>Autopsias realizadas por defunciones en Terapia Intensiva</t>
  </si>
  <si>
    <t xml:space="preserve">Días paciente en Terapia Intensiva </t>
  </si>
  <si>
    <t xml:space="preserve">Días cama en Terapia Intensiva </t>
  </si>
  <si>
    <t>Infecciones asociadas a catéter venoso central</t>
  </si>
  <si>
    <t>Infecciones urinarias asociadas a catéter urinario</t>
  </si>
  <si>
    <t>Neumonías asociadas a Ventilador Mecánico</t>
  </si>
  <si>
    <t>Infecciones por Bacilos Gramnegativos Multidrogoresistentes</t>
  </si>
  <si>
    <t xml:space="preserve">Bacteriemias por Staphylococcus Aureus meticilina resistente </t>
  </si>
  <si>
    <t>Infecciones por Clostridium difficile</t>
  </si>
  <si>
    <t>Cirugía</t>
  </si>
  <si>
    <t>Control de Infecciones</t>
  </si>
  <si>
    <t>Atención Ambulatoria</t>
  </si>
  <si>
    <t xml:space="preserve">Sesiones de Rehabilitación Especializadas </t>
  </si>
  <si>
    <t>Procedimientos Diagnósticos Ambulatorios  de Alta Especialidad</t>
  </si>
  <si>
    <t xml:space="preserve">Procedimientos Terapéuticos Ambulatorios de Alta Especialidad </t>
  </si>
  <si>
    <t>Usuarios ambulatorios con Percepción de Satisfacción de Calidad de Atención recibida superior a 80 puntos</t>
  </si>
  <si>
    <t xml:space="preserve">Usuarios  en Atención Ambulatoria encuestados </t>
  </si>
  <si>
    <t>Terapia Intensiva</t>
  </si>
  <si>
    <t>Trabajadores en contacto con pacientes inmunizados con esquema completo de hepatitis B</t>
  </si>
  <si>
    <t>Trabajadores vacunados contra influenza en temporada invernal             (1 oct-31mar)</t>
  </si>
  <si>
    <t>Urgencias</t>
  </si>
  <si>
    <t>Consulta Externa</t>
  </si>
  <si>
    <t xml:space="preserve">Hospitalización </t>
  </si>
  <si>
    <t>TEMA</t>
  </si>
  <si>
    <t>Archivo Clínico y Estadística</t>
  </si>
  <si>
    <t>Anatomía Patológica</t>
  </si>
  <si>
    <t xml:space="preserve">Atención Médica </t>
  </si>
  <si>
    <t>Pacientes Hospitalizados</t>
  </si>
  <si>
    <t>Egresos Hospitalarios</t>
  </si>
  <si>
    <t xml:space="preserve">Intervenciones Quirúrgicas </t>
  </si>
  <si>
    <t>Intervenciones Obstétricas</t>
  </si>
  <si>
    <t xml:space="preserve">Pacientes Atendidos </t>
  </si>
  <si>
    <t xml:space="preserve">Pacientes Atendidos en Gabinete </t>
  </si>
  <si>
    <t xml:space="preserve">Medicina Física y Rehabilitación </t>
  </si>
  <si>
    <t>Pacientes Atendidos</t>
  </si>
  <si>
    <t xml:space="preserve">Acciones Complementarias </t>
  </si>
  <si>
    <t>Especialidades</t>
  </si>
  <si>
    <t>Médicos residentes vacunados contra influenza en temporada invernal         (1 oct-31mar)</t>
  </si>
  <si>
    <t>ÍNDICE DE VARIACIÓN (programado/ alcanzado)</t>
  </si>
  <si>
    <t>Días paciente en unidad coronaria</t>
  </si>
  <si>
    <t>Defunciones ocurridas con más de 48 horas de estancia hospitalaria por infarto agudo al miocardio</t>
  </si>
  <si>
    <t>Pacientes con supervivencia de cinco años posterior a trasplante renal (Anual)</t>
  </si>
  <si>
    <t>Pacientes con supervivencia de cinco años posterior a cáncer mamario (Anual)</t>
  </si>
  <si>
    <t>Pacientes con supervivencia de cinco años posterior a cáncer cervicouterino (Anual)</t>
  </si>
  <si>
    <t>Pacientes con supervivencia de cinco años posterior a cáncer de próstata</t>
  </si>
  <si>
    <t>Pacientes con supervivencia de cinco años posterior a cáncer pulmonar</t>
  </si>
  <si>
    <t xml:space="preserve">Pacientes menores de 18 años de edad con supervivencia de cinco años posterior a cáncer </t>
  </si>
  <si>
    <t xml:space="preserve">Supervivencia </t>
  </si>
  <si>
    <t>Obstetricia y Neonatología</t>
  </si>
  <si>
    <t>Consultas subsecuentes de obstetricia</t>
  </si>
  <si>
    <t>Días estancia de neonatos</t>
  </si>
  <si>
    <t>Días pacientes-neonatos</t>
  </si>
  <si>
    <t>Defunciones obstétricas</t>
  </si>
  <si>
    <t>Defunciones perinatales</t>
  </si>
  <si>
    <t xml:space="preserve">Defunciones neonatales </t>
  </si>
  <si>
    <t>Cesáreas realizadas</t>
  </si>
  <si>
    <t>Eventos obstétricos graves</t>
  </si>
  <si>
    <t>Enfermeras técnicas</t>
  </si>
  <si>
    <t>Trabajo Social</t>
  </si>
  <si>
    <t>Estudios socioeconómicos realizados</t>
  </si>
  <si>
    <t>Total de personal de trabajo social</t>
  </si>
  <si>
    <t xml:space="preserve">Total de recetas </t>
  </si>
  <si>
    <t>Farmacia</t>
  </si>
  <si>
    <t xml:space="preserve">Total de medicamentos </t>
  </si>
  <si>
    <t>INDICADORES GENERALES</t>
  </si>
  <si>
    <t>Atención Médica</t>
  </si>
  <si>
    <t xml:space="preserve">Urgencias </t>
  </si>
  <si>
    <t>I/C.E.</t>
  </si>
  <si>
    <t>*100</t>
  </si>
  <si>
    <t>No</t>
  </si>
  <si>
    <t>Periodo</t>
  </si>
  <si>
    <t>Programado o Estimado</t>
  </si>
  <si>
    <t>COMPORTAMIENTO EN EL TIEMPO</t>
  </si>
  <si>
    <t>INDICE</t>
  </si>
  <si>
    <t>Número de consultas de primera vez</t>
  </si>
  <si>
    <t>Número de preconsultas</t>
  </si>
  <si>
    <t>Proporción de los usuarios valorados en preconsulta a los que se les abre expediente por primera vez para su atención.</t>
  </si>
  <si>
    <t>PORCENTAJE</t>
  </si>
  <si>
    <t>TRIMESTRAL</t>
  </si>
  <si>
    <t xml:space="preserve">Proporción de consultas subsecuentes/primera vez (Índice de consultas subsecuentes especializadas) </t>
  </si>
  <si>
    <t>Número de consultas subsecuentes</t>
  </si>
  <si>
    <t xml:space="preserve">consultas de primera vez </t>
  </si>
  <si>
    <t xml:space="preserve">Porcentaje de consultas programadas otorgadas (primera vez, subsecuente, preconsulta) </t>
  </si>
  <si>
    <t>Número de consultas realizadas</t>
  </si>
  <si>
    <t>Proporción de cumplimiento en la programación institucional de consultas a otorgar en un periodo de tiempo con base en el comportamiento histórico de la atención médica.</t>
  </si>
  <si>
    <t>Razón de urgencias calificadas atendidas.</t>
  </si>
  <si>
    <t>Número de urgencias calificadas</t>
  </si>
  <si>
    <t>Número de urgencias no calificadas</t>
  </si>
  <si>
    <t>Proporción de atenciones en urgencias que son calificadas como reales en relación al total de atenciones valoradas inicialmente.</t>
  </si>
  <si>
    <t xml:space="preserve">Promedio de días estancia. </t>
  </si>
  <si>
    <t xml:space="preserve">Promedio de estancia hospitalaria de los pacientes atendidos durante el periodo.
</t>
  </si>
  <si>
    <t>PROMEDIO</t>
  </si>
  <si>
    <t>Número de días estancia</t>
  </si>
  <si>
    <t>Total de egresos hospitalarios</t>
  </si>
  <si>
    <t>Porcentaje de ocupación hospitalaria.</t>
  </si>
  <si>
    <t>Número de días paciente</t>
  </si>
  <si>
    <t>Número de días cama durante el período</t>
  </si>
  <si>
    <t>Número de egresos</t>
  </si>
  <si>
    <t>Número de camas censables</t>
  </si>
  <si>
    <t>Índice de rotación de camas</t>
  </si>
  <si>
    <t xml:space="preserve">Establece el número de egresos que genera cada cama censable de la unidad hospitalaria. </t>
  </si>
  <si>
    <t>ÍNDICE</t>
  </si>
  <si>
    <t xml:space="preserve">Porcentaje de desocupación x Promedio de días estancia </t>
  </si>
  <si>
    <t>Porcentaje de ocupación</t>
  </si>
  <si>
    <t>Intervalo de sustitución en una cama censable.</t>
  </si>
  <si>
    <t>Porcentaje de cumplimiento de NOM SSA 004 en revisión de expedientes clínicos.</t>
  </si>
  <si>
    <t>Proporción de expedientes que cumplen lo establecido en la metodología de la Norma Oficial Mexicana.</t>
  </si>
  <si>
    <t>Número de expedientes clínicos revisados que cumplen con los criterios de la NOM SSA 004</t>
  </si>
  <si>
    <t>Total de expedientes revisados por el  Comité del expediente clínico institucional</t>
  </si>
  <si>
    <t>Número de expedientes clínicos abiertos con referencia</t>
  </si>
  <si>
    <t>Total de expedientes clínicos abiertos</t>
  </si>
  <si>
    <t>Porcentaje de pacientes  a los cuales se les apertura expediente clínico que han sido referidos para atención médica por instituciones públicas de salud.</t>
  </si>
  <si>
    <t>Porcentaje de pacientes referidos para atención médica.</t>
  </si>
  <si>
    <t xml:space="preserve">Número de egresos hospitalarios por mejoría o  curación
</t>
  </si>
  <si>
    <t xml:space="preserve">Total de egresos hospitalarios </t>
  </si>
  <si>
    <t xml:space="preserve">Porcentaje de egresos hospitalarios por mejoría 
y curación.
</t>
  </si>
  <si>
    <t>Sesiones de Rehabilitación</t>
  </si>
  <si>
    <t>Consultorios en operación</t>
  </si>
  <si>
    <t xml:space="preserve">Atenciones de urgencias </t>
  </si>
  <si>
    <t>Horas paciente en observación de urgencias</t>
  </si>
  <si>
    <t>Días estancia en hospitalización</t>
  </si>
  <si>
    <t>Días Paciente  en hospitalización</t>
  </si>
  <si>
    <t>Camas censables  en hospitalización</t>
  </si>
  <si>
    <t>Egresos  en hospitalización</t>
  </si>
  <si>
    <t>Expedientes clínicos que cumplen con los criterios de la NOM SSA 004</t>
  </si>
  <si>
    <t xml:space="preserve">Expedientes clínicos abiertos </t>
  </si>
  <si>
    <t>Pacientes con diagnóstico de egreso en expediente clínico</t>
  </si>
  <si>
    <t xml:space="preserve">Usuarios de atención hospitalaria encuestados </t>
  </si>
  <si>
    <t xml:space="preserve">Salas de Operaciones </t>
  </si>
  <si>
    <t xml:space="preserve">Expedientes clínicos de procedimientos quirúrgicos </t>
  </si>
  <si>
    <t xml:space="preserve">Procedimientos anestésicos </t>
  </si>
  <si>
    <t xml:space="preserve">Pacientes con úlceras por presión durante su estancia en Terapia Intensiva </t>
  </si>
  <si>
    <t>Extubaciones no planificadas</t>
  </si>
  <si>
    <t>Pacientes con Infección Nosocomial</t>
  </si>
  <si>
    <t xml:space="preserve">Pacientes con Infección Nosocomial en Terapia Intensiva </t>
  </si>
  <si>
    <t xml:space="preserve">Días Estancia de Pacientes con Infección Nosocomial en Terapia Intensiva </t>
  </si>
  <si>
    <t xml:space="preserve">Días Catéter Venoso Central </t>
  </si>
  <si>
    <t>Días Catéter Urinario</t>
  </si>
  <si>
    <t xml:space="preserve">Infecciones Intrahospitalarias </t>
  </si>
  <si>
    <t>Hospitalización Control de Infecciones</t>
  </si>
  <si>
    <t xml:space="preserve">Hospitalización Estudios realizados </t>
  </si>
  <si>
    <t xml:space="preserve">Hospitalización Inmunización por Vacunación </t>
  </si>
  <si>
    <t>Hospitalización Atención Específica/Indicadores Especiales</t>
  </si>
  <si>
    <t>Casos de Diarrea Intrahospitalaria</t>
  </si>
  <si>
    <t xml:space="preserve">Total de Trabajadores en contacto con pacientes </t>
  </si>
  <si>
    <t xml:space="preserve">Días cama en unidad coronaria </t>
  </si>
  <si>
    <t>Pacientes tratados por cáncer cervicouterino (Anual)</t>
  </si>
  <si>
    <t>Pacientes tratados por cáncer mamario</t>
  </si>
  <si>
    <t xml:space="preserve">Pacientes tratados por cáncer de próstata </t>
  </si>
  <si>
    <t>Pacientes tratados por cáncer pulmonar</t>
  </si>
  <si>
    <t xml:space="preserve">Pacientes menores de 18 años de edad tratados por cáncer </t>
  </si>
  <si>
    <t>Consultas de primera vez de obstetricia</t>
  </si>
  <si>
    <t xml:space="preserve">                                          Egresos de neonatos 
</t>
  </si>
  <si>
    <t>Cunas de neonatos</t>
  </si>
  <si>
    <t xml:space="preserve">Egresos obstétricos </t>
  </si>
  <si>
    <t xml:space="preserve">Eventos obstétricos </t>
  </si>
  <si>
    <t>Enfermeras tituladas</t>
  </si>
  <si>
    <t>Casos nuevos</t>
  </si>
  <si>
    <t>Recetas surtidas en su totalidad</t>
  </si>
  <si>
    <t>Medicamentos genéricos utilizados en el periodo</t>
  </si>
  <si>
    <t>Medicamentos de patente utilizados en el periodo</t>
  </si>
  <si>
    <t>Medicamentos adquiridos por licitación</t>
  </si>
  <si>
    <t>Medicamentos adquiridos por adjudicación directa</t>
  </si>
  <si>
    <t>Hospitalización Archivo Clínico y Estadística</t>
  </si>
  <si>
    <t>Proporción de pacientes con diagnóstico de egreso en expediente clínico conforme a los criterios de clasificación internacional de enfermedades CIE-10.</t>
  </si>
  <si>
    <t>Número de pacientes con diagnóstico de egreso CIE en expediente clínico</t>
  </si>
  <si>
    <t xml:space="preserve">Total de pacientes con diagnóstico de egreso en expediente clínico </t>
  </si>
  <si>
    <t>X 100</t>
  </si>
  <si>
    <t>Porcentaje de egresos hospitalarios con diagnóstico definitivo CIE.</t>
  </si>
  <si>
    <t>Proporción de ingresos a los diferentes servicios de hospitalización de pacientes admitidos, sin referencia, por patología no resuelta extrainstitucionalmente.</t>
  </si>
  <si>
    <t>Cociente de reingresos para recibir atención relacionada con el motivo del ingreso índice en un periodo menor a 30 días contados a partir del egreso.</t>
  </si>
  <si>
    <t>Número de pacientes reingresados por patología no resuelta en los 30 días posteriores al alta</t>
  </si>
  <si>
    <t xml:space="preserve">Tasa de reingreso hospitalario por patología no resuelta </t>
  </si>
  <si>
    <t xml:space="preserve">Total de  egresos </t>
  </si>
  <si>
    <t>X 1000</t>
  </si>
  <si>
    <t>TASA</t>
  </si>
  <si>
    <t>Cociente de la relación entre el número de egresos por defunción y el total de egresos hospitalarios.</t>
  </si>
  <si>
    <t>Número de defunciones hospitalarias</t>
  </si>
  <si>
    <t xml:space="preserve">Total de egresos </t>
  </si>
  <si>
    <t>Tasa bruta de mortalidad hospitalaria.</t>
  </si>
  <si>
    <t>Tasa ajustada de mortalidad hospitalaria (48 horas)</t>
  </si>
  <si>
    <t>Porcentaje de usuarios con percepción de satisfacción de calidad de atención hospitalaria recibida superior a 80 puntos.</t>
  </si>
  <si>
    <t>Número de usuarios con percepción de satisfacción de calidad de atención hospitalaria recibida superior a 80 puntos</t>
  </si>
  <si>
    <t xml:space="preserve">Total de usuarios 
en atención hospitalaria encuestados 
</t>
  </si>
  <si>
    <t>Grado de satisfacción de los receptores de la atención médica en los servicios hospitalarios de las unidades hospitalarias.</t>
  </si>
  <si>
    <t>Porcentaje de auditorías clínicas incorporadas.</t>
  </si>
  <si>
    <t>Número de auditorías clínicas realizadas</t>
  </si>
  <si>
    <t xml:space="preserve">Número 
de auditorías clínicas programadas
</t>
  </si>
  <si>
    <t>Grado de cumplimiento de las auditorias clínicas programadas.</t>
  </si>
  <si>
    <t>Proporción de cirugías programadas realizadas</t>
  </si>
  <si>
    <t>Número de intervenciones quirúrgicas realizadas/</t>
  </si>
  <si>
    <t>Total de intervenciones quirúrgicas programadas.</t>
  </si>
  <si>
    <t>Medida de la utilización de salas de operaciones en relación a la duración programada de las intervenciones quirúrgicas, durante el periodo.</t>
  </si>
  <si>
    <t>Número de cirugías programadas realizadas x Sumatoria de tiempo quirúrgico de cada cirugía</t>
  </si>
  <si>
    <t>Índice de utilización de salas de cirugía</t>
  </si>
  <si>
    <t>Número de cirugías ambulatorias</t>
  </si>
  <si>
    <t xml:space="preserve">Total de cirugías realizadas. </t>
  </si>
  <si>
    <t>X100</t>
  </si>
  <si>
    <t>Porcentaje de cirugías ambulatorias</t>
  </si>
  <si>
    <t>x 100</t>
  </si>
  <si>
    <t>Proporción de utilización de una Check list de Cirugía Segura durante tres periodos perioperatorios: 1) el periodo previo a la administración  de anestesia; 2) el periodo previo a la incisión en la piel; y 3) el periodo de cierre de incisión y previo a la salida del paciente de la sala de intervención.</t>
  </si>
  <si>
    <t>Número de expedientes clínicos con hoja de cirugía segura</t>
  </si>
  <si>
    <t xml:space="preserve">Total de expedientes clínicos de  procedimientos quirúrgicos </t>
  </si>
  <si>
    <t>Porcentaje de uso de la hoja de cirugía segura.</t>
  </si>
  <si>
    <t xml:space="preserve">Índice de cirugía de alta especialidad.
</t>
  </si>
  <si>
    <t>Número de procedimientos quirúrgicos de alta especialidad</t>
  </si>
  <si>
    <t xml:space="preserve">Total de procedimientos quirúrgicos </t>
  </si>
  <si>
    <t xml:space="preserve">Cociente del número de complicaciones quirúrgicas en relación con el total de cirugías mayores realizadas, tomando en cuenta su complejidad. </t>
  </si>
  <si>
    <t>Número de complicaciones quirúrgicas</t>
  </si>
  <si>
    <t xml:space="preserve">Total de cirugías realizadas </t>
  </si>
  <si>
    <t>x 1000</t>
  </si>
  <si>
    <t xml:space="preserve">Cociente del número de complicaciones anestésicas en relación con el total de procedimientos anestésicos realizados, tomando en cuenta su grado de complejidad. </t>
  </si>
  <si>
    <t xml:space="preserve">Total de procedimientos anestésicos </t>
  </si>
  <si>
    <t>Número de complicaciones anestésicas perioperatorias</t>
  </si>
  <si>
    <t>Tasa de complicaciones anestésica perioperatorias.</t>
  </si>
  <si>
    <t>Proporción de defunciones posintervención quirúrgica en relación con el total de cirugías realizadas.</t>
  </si>
  <si>
    <t>Tasa de mortalidad quirúrgica.</t>
  </si>
  <si>
    <t>Defunciones posintervención quirúrgica</t>
  </si>
  <si>
    <t xml:space="preserve">Total de cirugías
Realizadas
</t>
  </si>
  <si>
    <t xml:space="preserve"> X 1000</t>
  </si>
  <si>
    <t>Proporción de defunciones posintervención quirúrgica ajustada (72 horas) en relación con el total de cirugías realizadas.</t>
  </si>
  <si>
    <t>Tasa de mortalidad quirúrgica ajustada (72 horas)</t>
  </si>
  <si>
    <t>Número de defunciones posteriores a 72 horas de realizada la intervención quirúrgica</t>
  </si>
  <si>
    <t xml:space="preserve">Proporción de ocupación de las camas  de terapia intensiva e intermedia de la unidad hospitalaria. </t>
  </si>
  <si>
    <t>Porcentaje de ocupación en terapia intensiva e intermedia</t>
  </si>
  <si>
    <t>Número de días paciente en terapia intensiva</t>
  </si>
  <si>
    <t xml:space="preserve"> Número de días cama en terapia intensiva</t>
  </si>
  <si>
    <t xml:space="preserve"> x 100</t>
  </si>
  <si>
    <t>Total de Egresos en el Periodo</t>
  </si>
  <si>
    <t>Autopsias Practicadas</t>
  </si>
  <si>
    <t>Horas Terapista Contratadas</t>
  </si>
  <si>
    <t>Unidades De Monitor (Acelerador Lineal) promedio Proporcionadas por semana</t>
  </si>
  <si>
    <t>Unidades Monitor Autorizadas por Semana</t>
  </si>
  <si>
    <t>Centigrays (Unid. de Teleterapia con Cobalto-60) promedio proporcionados por Semana</t>
  </si>
  <si>
    <t>Centigrays Autorizados Por Semana</t>
  </si>
  <si>
    <t>Pacientes Planeados (Sistema De Planeación 3d)Promedio Por Semana</t>
  </si>
  <si>
    <t>Centigrays (Baquiterapia De Alta Tasa De Dosis) Promedio Proporcionados Por Semana</t>
  </si>
  <si>
    <t>Centigrays autorizados por Semana</t>
  </si>
  <si>
    <t>Consultas subsecuentes de Ginecología</t>
  </si>
  <si>
    <t>Consultas subsecuentes de Obstetricia</t>
  </si>
  <si>
    <t>Consultas de primera vez de Obstetricia</t>
  </si>
  <si>
    <t>Consultas de Urgencia Realizadas</t>
  </si>
  <si>
    <t>Estudios de Mapeo Cerebral realizados</t>
  </si>
  <si>
    <t>Estudios de Electroencefalograma realizados</t>
  </si>
  <si>
    <t>Defunciones en el Servicio de Urgencias</t>
  </si>
  <si>
    <t>Total de Nacidos Vivos</t>
  </si>
  <si>
    <t>Defunciones Neonatales</t>
  </si>
  <si>
    <t>Pacientes De 1ª vez clasificados con niveles   0,  1 Y 2</t>
  </si>
  <si>
    <t>Pacientes de 1ª Vez clasificados en el periodo</t>
  </si>
  <si>
    <t>Pacientes de 1ª vez clasificados con niveles   3 Y  4</t>
  </si>
  <si>
    <t>Pacientes de 1ª Vez clasificados con niveles   5 Y 6</t>
  </si>
  <si>
    <t>Pacientes de 1ª vez clasificados con otros niveles</t>
  </si>
  <si>
    <t>Trabajadores que laboraron en el periodo invernal (1 oct-31mar)</t>
  </si>
  <si>
    <t>Defunciones ocurridas con más de 48 horas de estancia hospitalaria por accidente vascular cerebral</t>
  </si>
  <si>
    <t>Días Estancia</t>
  </si>
  <si>
    <t>Días Paciente</t>
  </si>
  <si>
    <t>Días Cama</t>
  </si>
  <si>
    <t>Porcentaje de Desocupación</t>
  </si>
  <si>
    <t>Porcentaje de Ocupación</t>
  </si>
  <si>
    <t>Intervenciones Quirúrgicas Mayores</t>
  </si>
  <si>
    <t>Exámenes de Laboratorio Realizados a Pacientes Ambulatorios</t>
  </si>
  <si>
    <t>Total de Exámenes de laboratorio realizados</t>
  </si>
  <si>
    <t>Estudios de Radiología realizados a Pacientes Ambulatorios</t>
  </si>
  <si>
    <t>Estudios de Ultrasonografía Realizados a Pacientes Ambulatorios</t>
  </si>
  <si>
    <t>Exámenes de Anatomía Patológica Realizados a Pacientes Ambulatorios</t>
  </si>
  <si>
    <t>Exámenes de Anatomía Patológica</t>
  </si>
  <si>
    <t>Horas de Utilización del Tomógrafo Simulador</t>
  </si>
  <si>
    <t>Horas disponibles de utilización del Tomógrafo Simulador</t>
  </si>
  <si>
    <t>Estudios de Radiología Realizados</t>
  </si>
  <si>
    <t>Estudios de Ultrasonografía realizados</t>
  </si>
  <si>
    <t>Estudios de Tomografía A.C. realizados</t>
  </si>
  <si>
    <t>Ingresos a Hospitalización por Urgencias</t>
  </si>
  <si>
    <t>Defunciones Post-Intervención Quirúrgica</t>
  </si>
  <si>
    <t>Días-Estancia</t>
  </si>
  <si>
    <t>Defunciones Obstétricas</t>
  </si>
  <si>
    <t>Hospitalización</t>
  </si>
  <si>
    <t>Exámenes de Laboratorio</t>
  </si>
  <si>
    <t>Hospitalización/Trabajo Social</t>
  </si>
  <si>
    <t>Exámenes generales</t>
  </si>
  <si>
    <t>Egresos por Mejoría</t>
  </si>
  <si>
    <t>Exámenes Especializados</t>
  </si>
  <si>
    <t>Total de defunciones hospitalarias</t>
  </si>
  <si>
    <t>Sumatoria de tiempo quirúrgico en el periodo</t>
  </si>
  <si>
    <t xml:space="preserve">Total de nacimientos </t>
  </si>
  <si>
    <t>Médicos adscritos al área de urgencias</t>
  </si>
  <si>
    <t>Horas Medico en hospitalización durante el periodo</t>
  </si>
  <si>
    <t>Promedio de días Estancia en el periodo</t>
  </si>
  <si>
    <t>Estudios de Ultrasonografía Realizados</t>
  </si>
  <si>
    <t>Máximo de pacientes autorizados (Sistema de Planeación 3d)</t>
  </si>
  <si>
    <t>x100</t>
  </si>
  <si>
    <r>
      <t xml:space="preserve">Consultas otorgadas </t>
    </r>
    <r>
      <rPr>
        <b/>
        <sz val="14"/>
        <rFont val="Soberana Sans"/>
        <family val="3"/>
      </rPr>
      <t xml:space="preserve">(Esta variable se vincula dos veces con el indicador 4 en cuanto a progamado/alcanzado) </t>
    </r>
  </si>
  <si>
    <r>
      <t xml:space="preserve">Pacientes atendidos </t>
    </r>
    <r>
      <rPr>
        <b/>
        <sz val="14"/>
        <rFont val="Soberana Sans"/>
        <family val="3"/>
      </rPr>
      <t>(que por sus condiciones físicas requieren ser vacunados)</t>
    </r>
    <r>
      <rPr>
        <sz val="14"/>
        <rFont val="Soberana Sans"/>
        <family val="3"/>
      </rPr>
      <t xml:space="preserve"> vacunados contra influenza en temporada invernal        (1 oct-31mar)</t>
    </r>
  </si>
  <si>
    <r>
      <t xml:space="preserve">Pacientes atendidos en temporada  </t>
    </r>
    <r>
      <rPr>
        <b/>
        <sz val="14"/>
        <rFont val="Soberana Sans"/>
        <family val="3"/>
      </rPr>
      <t>(que por sus condiciones físicas requieren ser vacunados)</t>
    </r>
    <r>
      <rPr>
        <sz val="14"/>
        <rFont val="Soberana Sans"/>
        <family val="3"/>
      </rPr>
      <t xml:space="preserve"> invernal (1 oct-31mar)</t>
    </r>
  </si>
  <si>
    <t>CICLO 2018</t>
  </si>
  <si>
    <t>Dr. Cayetano</t>
  </si>
  <si>
    <t>Dirección Médica</t>
  </si>
  <si>
    <t>Dirección Quirúrgica</t>
  </si>
  <si>
    <t>Dra. Tatiana</t>
  </si>
  <si>
    <t>Planeación</t>
  </si>
  <si>
    <t>Subdirección de Enfermería</t>
  </si>
  <si>
    <t>Compras</t>
  </si>
  <si>
    <t>Dr. Cayetano  (no me corresponden estos datos)</t>
  </si>
  <si>
    <t>No aplica</t>
  </si>
  <si>
    <t xml:space="preserve">9.1  III/H.  </t>
  </si>
  <si>
    <t xml:space="preserve">9.2  III/H.  </t>
  </si>
  <si>
    <t>38.1 VI/C.I.</t>
  </si>
  <si>
    <t>38.2 VI/C.I.</t>
  </si>
  <si>
    <t xml:space="preserve">10.1  III/H.  </t>
  </si>
  <si>
    <t xml:space="preserve">10.2  III/H.  </t>
  </si>
  <si>
    <t xml:space="preserve">19.1 III/H. </t>
  </si>
  <si>
    <t xml:space="preserve">19.2 III/H. </t>
  </si>
  <si>
    <t xml:space="preserve">20.1 III/H. </t>
  </si>
  <si>
    <t xml:space="preserve">20.2 III/H. </t>
  </si>
  <si>
    <t xml:space="preserve">9.1  III/H.
 19.1 III/H.  
20.1 III/H.   </t>
  </si>
  <si>
    <t xml:space="preserve">9.2  III/H.  
 19.2 III/H.
20.2 III/H.   </t>
  </si>
  <si>
    <t>30.1 IV/C.</t>
  </si>
  <si>
    <t>30.2 IV/C.</t>
  </si>
  <si>
    <t xml:space="preserve">30.1 IV/C.    </t>
  </si>
  <si>
    <t xml:space="preserve">30.2 IV/C.    </t>
  </si>
  <si>
    <t>39.1 VI/C.I.</t>
  </si>
  <si>
    <t>39.2 VI/C.I.</t>
  </si>
  <si>
    <t>40.1 VI/C.I.</t>
  </si>
  <si>
    <t>40.2 VI/C.I.</t>
  </si>
  <si>
    <t>41.1 VI/C.I.</t>
  </si>
  <si>
    <t>41.2 VI/C.I.</t>
  </si>
  <si>
    <t>42.1 VI/C.I.</t>
  </si>
  <si>
    <t>42.2 VI/C.I.</t>
  </si>
  <si>
    <t>43.1 VI/C.I.</t>
  </si>
  <si>
    <t>43.2 VI/C.I.</t>
  </si>
  <si>
    <t>44.1 VI/C.I.</t>
  </si>
  <si>
    <t>44.2 VI/C.I.</t>
  </si>
  <si>
    <t>45.1 VI/C.I.</t>
  </si>
  <si>
    <t>45.2 VI/C.I.</t>
  </si>
  <si>
    <t>Días estancia en hospitalización
(Sin CENIAQ)</t>
  </si>
  <si>
    <t>Días estancia en hospitalización
(solamente CENIAQ)</t>
  </si>
  <si>
    <t>Días Paciente  en hospitalización
(Sin CENIAQ)</t>
  </si>
  <si>
    <t>Días Paciente  en hospitalización
(Solamente CENIAQ)</t>
  </si>
  <si>
    <t>Egresos  en hospitalización
(Sin CENIAQ)</t>
  </si>
  <si>
    <t>Egresos  en hospitalización
(Solamente CENIAQ)</t>
  </si>
  <si>
    <t>Total de defunciones hospitalarias
(Sin CENIAQ)</t>
  </si>
  <si>
    <t>Defunciones ocurridas con más de 48 horas de estancia hospitalaria
(Sin CENIAQ)</t>
  </si>
  <si>
    <t>Defunciones ocurridas con más de 48 horas de estancia hospitalaria
(Solamente CENIAQ)</t>
  </si>
  <si>
    <t>Total de cirugías realizadas/Total de procedimientos quirúrgicos  
(Sin Ceniaq)</t>
  </si>
  <si>
    <t>Total de cirugías realizadas/Total de procedimientos quirúrgicos  
(Solamente CENIAQ)</t>
  </si>
  <si>
    <t>Complicaciones quirúrgicas
(Sin CENIAQ)</t>
  </si>
  <si>
    <t>Complicaciones quirúrgicas
(Solamente CENIAQ)</t>
  </si>
  <si>
    <t>Pacientes con Infección Nosocomial
(Sin CENIAQ)</t>
  </si>
  <si>
    <t>Pacientes con Infección Nosocomial
(Solamente CENIAQ)</t>
  </si>
  <si>
    <t xml:space="preserve">Total de días Estancia en el periodo
(Sin CENIAQ) </t>
  </si>
  <si>
    <t>Total de días Estancia en el periodo 
(Solamente CENIAQ)</t>
  </si>
  <si>
    <t xml:space="preserve">Pacientes con Infección Nosocomial en Terapia Intensiva
(Sin CENIAQ) </t>
  </si>
  <si>
    <t>Pacientes con Infección Nosocomial en Terapia Intensiva 
(Solamente CENIAQ)</t>
  </si>
  <si>
    <t>Días Estancia de Pacientes con Infección Nosocomial en Terapia Intensiva 
(Sin CENIAQ)</t>
  </si>
  <si>
    <t>Días Estancia de Pacientes con Infección Nosocomial en Terapia Intensiva 
(Solamente CENIAQ)</t>
  </si>
  <si>
    <t>Infecciones asociadas a catéter venoso central
(Sin CENIAQ)</t>
  </si>
  <si>
    <t>Infecciones asociadas a catéter venoso central
(Solamente CENIAQ)</t>
  </si>
  <si>
    <t>Días Catéter Venoso Central 
(Sin CENIAQ)</t>
  </si>
  <si>
    <t>Días Catéter Venoso Central 
(Solamente CENIAQ)</t>
  </si>
  <si>
    <t>Infecciones urinarias asociadas a catéter urinario
(Sin CENIAQ)</t>
  </si>
  <si>
    <t>Infecciones urinarias asociadas a catéter urinario
(Solamente CENIAQ)</t>
  </si>
  <si>
    <t>Días Catéter Urinario
(Sin CENIAQ)</t>
  </si>
  <si>
    <t>Días Catéter Urinario
(Solamente CENIAQ)</t>
  </si>
  <si>
    <t>Neumonías asociadas a Ventilador Mecánico
(Sin CENIAQ)</t>
  </si>
  <si>
    <t>Neumonías asociadas a Ventilador Mecánico
(Solamente CENIAQ)</t>
  </si>
  <si>
    <t>Total de Días Ventilador Mecánico 
(Sin CENIAQ)</t>
  </si>
  <si>
    <t>Total de Días Ventilador Mecánico 
(Solamente CENIAQ)</t>
  </si>
  <si>
    <t>Bacteriemias por Staphylococcus Aureus meticilina resistente 
(Sin CENIAQ)</t>
  </si>
  <si>
    <t>Bacteriemias por Staphylococcus Aureus meticilina resistente 
(Solamente CENIAQ)</t>
  </si>
  <si>
    <t>Total de Hemocultivos tomados
(Sin CENIAQ)</t>
  </si>
  <si>
    <t>Total de Hemocultivos tomados
(Solamente CENIAQ)</t>
  </si>
  <si>
    <t>Infecciones por Bacilos Gramnegativos Multidrogoresistentes
(Sin CENIAQ)</t>
  </si>
  <si>
    <t>Infecciones por Bacilos Gramnegativos Multidrogoresistentes
(Solamente CENIAQ)</t>
  </si>
  <si>
    <t>Infecciones Intrahospitalarias 
(Sin CENIAQ)</t>
  </si>
  <si>
    <t>Infecciones Intrahospitalarias 
(Solamente CENIAQ)</t>
  </si>
  <si>
    <t>Infecciones por Clostridium difficile
(Sin CENIAQ)</t>
  </si>
  <si>
    <t>Infecciones por Clostridium difficile
(Solamente CENIAQ)</t>
  </si>
  <si>
    <t>Casos de Diarrea Intrahospitalaria
(Sin CENIAQ)</t>
  </si>
  <si>
    <t>Casos de Diarrea Intrahospitalaria
(Solamente CENIAQ)</t>
  </si>
  <si>
    <t>Días Cama
(Sin CENIAQ)</t>
  </si>
  <si>
    <t>Días Cama
(Solamente CENIAQ)</t>
  </si>
  <si>
    <t>Total de defunciones hospitalarias
(Solamente CENIAQ)</t>
  </si>
  <si>
    <t xml:space="preserve">Promedio de días estancia.
(Sin CENIAQ) </t>
  </si>
  <si>
    <t>Número de días estancia
(Sin CENIAQ)</t>
  </si>
  <si>
    <t>Total de egresos hospitalarios
(Sin CENIAQ)</t>
  </si>
  <si>
    <t xml:space="preserve">Promedio de días estancia.
(Solamente CENIAQ) </t>
  </si>
  <si>
    <t>Número de días estancia
(Solamente CENIAQ)</t>
  </si>
  <si>
    <t>Total de egresos hospitalarios
(Solamente CENIAQ)</t>
  </si>
  <si>
    <t>Porcentaje de ocupación hospitalaria.
(Sin CENIAQ)</t>
  </si>
  <si>
    <t>Número de días paciente
(Sin CENIAQ)</t>
  </si>
  <si>
    <t>Número de días cama durante el período
(Sin CENIAQ)</t>
  </si>
  <si>
    <t>Porcentaje de ocupación hospitalaria.
(Solamente CENIAQ)</t>
  </si>
  <si>
    <t>Número de días paciente
(Solamente CENIAQ)</t>
  </si>
  <si>
    <t>Número de días cama durante el período
(Solamente CENIAQ)</t>
  </si>
  <si>
    <t>Tasa bruta de mortalidad hospitalaria.
(Sin CENIAQ)</t>
  </si>
  <si>
    <t>Número de defunciones hospitalarias
(Sin CENIAQ)</t>
  </si>
  <si>
    <t>Total de egresos 
(Sin CENIAQ)</t>
  </si>
  <si>
    <t>Tasa bruta de mortalidad hospitalaria.
(Solamente CENIAQ)</t>
  </si>
  <si>
    <t>Número de defunciones hospitalarias
(Solamente CENIAQ)</t>
  </si>
  <si>
    <t>Total de egresos 
(Solamente CENIAQ)</t>
  </si>
  <si>
    <t>Tasa ajustada de mortalidad hospitalaria (48 horas)
(Sin CENIAQ)</t>
  </si>
  <si>
    <t>Tasa ajustada de mortalidad hospitalaria (48 horas)
(Solamente CENIAQ)</t>
  </si>
  <si>
    <t>Tasa de complicaciones quirúrgicas 
(Sin CENIAQ)</t>
  </si>
  <si>
    <t>Número de complicaciones quirúrgicas
(Sin CENIAQ)</t>
  </si>
  <si>
    <t>Total de cirugías realizadas 
(Sin CENIAQ)</t>
  </si>
  <si>
    <t>Tasa de complicaciones quirúrgicas 
(Solamente CENIAQ)</t>
  </si>
  <si>
    <t>Número de complicaciones quirúrgicas
(Solamente CENIAQ)</t>
  </si>
  <si>
    <t>Total de cirugías realizadas 
(Solamente CENIAQ)</t>
  </si>
  <si>
    <t>Tasa de infección nosocomial.
(Sin CENIAQ)</t>
  </si>
  <si>
    <t>Número de pacientes con infección nosocomial
(Sin CENIAQ)</t>
  </si>
  <si>
    <t>Total de días estancia en el periodo
(Sin CENIAQ)</t>
  </si>
  <si>
    <t>Tasa de infección nosocomial.
(Solamente CENIAQ)</t>
  </si>
  <si>
    <t>Número de pacientes con infección nosocomial
(Solamente CENIAQ)</t>
  </si>
  <si>
    <t>Total de días estancia en el periodo
(Solamente CENIAQ)</t>
  </si>
  <si>
    <t>Tasa de infección nosocomial en terapia intensiva
(Sin CENIAQ)</t>
  </si>
  <si>
    <t>Total de días estancia en el periodo 
(Sin CENIAQ)</t>
  </si>
  <si>
    <t>Tasa de infección nosocomial en terapia intensiva
(Solamente CENIAQ)</t>
  </si>
  <si>
    <t>Total de días estancia en el periodo 
(Solamente CENIAQ)</t>
  </si>
  <si>
    <t>Tasa de bacteriemia asociada a catéter venoso central. 
(Sin CENIAQ)</t>
  </si>
  <si>
    <t>Número de infecciones asociadas a catéter venoso central
(Sin CENIAQ)</t>
  </si>
  <si>
    <t>Número de días-catéter venoso central
(Sin CENIAQ)</t>
  </si>
  <si>
    <t>Tasa de bacteriemia asociada a catéter venoso central. 
(Solamente CENIAQ)</t>
  </si>
  <si>
    <t>Número de infecciones asociadas a catéter venoso central
(Solamente CENIAQ)</t>
  </si>
  <si>
    <t>Número de días-catéter venoso central
(Solamente CENIAQ)</t>
  </si>
  <si>
    <t>Tasa de bacteriuria asociada a cateterismo vesical.
(Sin CENIAQ)</t>
  </si>
  <si>
    <t>Número de infecciones urinarias asociadas a catéter urinario
(Sin CENIAQ)</t>
  </si>
  <si>
    <t>Número de días-catéter urinario
(Sin CENIAQ)</t>
  </si>
  <si>
    <t>Tasa de bacteriuria asociada a cateterismo vesical.
(Solamente CENIAQ)</t>
  </si>
  <si>
    <t>Número de infecciones urinarias asociadas a catéter urinario
(Solamente CENIAQ)</t>
  </si>
  <si>
    <t>Número de días-catéter urinario
(Solamente CENIAQ)</t>
  </si>
  <si>
    <t>Tasa de neumonía asociada a ventilación mecánica
(Sin CENIAQ)</t>
  </si>
  <si>
    <t>Número de neumonías asociadas a ventilador mecánico
(Sin CENIAQ)</t>
  </si>
  <si>
    <t>Número de días ventilador mecánico
(Sin CENIAQ)</t>
  </si>
  <si>
    <t>Tasa de neumonía asociada a ventilación mecánica
(Solamente CENIAQ)</t>
  </si>
  <si>
    <t>Número de neumonías asociadas a ventilador mecánico
(Solamente CENIAQ)</t>
  </si>
  <si>
    <t>Número de días ventilador mecánico
(Solamente CENIAQ)</t>
  </si>
  <si>
    <t>Tasa de bacteriemia por Staphylococcus aureus meticilina resistente.
(Sin CENIAQ)</t>
  </si>
  <si>
    <t>Número de bacteriemias por Staphylococcus aureus meticilina resistente
(Sin CENIAQ)</t>
  </si>
  <si>
    <t>Número de hemocultivos tomados 
(Sin CENIAQ)</t>
  </si>
  <si>
    <t>Tasa de bacteriemia por Staphylococcus aureus meticilina resistente.
(Solamente CENIAQ)</t>
  </si>
  <si>
    <t>Número de bacteriemias por Staphylococcus aureus meticilina resistente
(Solamente CENIAQ)</t>
  </si>
  <si>
    <t>Número de hemocultivos tomados 
(Solamente CENIAQ)</t>
  </si>
  <si>
    <t>Tasa de infección nosocomial por bacilos gramnegativos multidrogoresistentes
(Sin CENIAQ)</t>
  </si>
  <si>
    <t>Número de infecciones por bacilos gramnegativos multidrogoresistentes
(Sin CENIAQ)</t>
  </si>
  <si>
    <t>Número de infecciones intrahospitalarias 
(Sin CENIAQ)</t>
  </si>
  <si>
    <t>Tasa de infección nosocomial por bacilos gramnegativos multidrogoresistentes
(Solamente CENIAQ)</t>
  </si>
  <si>
    <t>Número de infecciones por bacilos gramnegativos multidrogoresistentes
(Solamente CENIAQ)</t>
  </si>
  <si>
    <t>Número de infecciones intrahospitalarias 
(Solamente CENIAQ)</t>
  </si>
  <si>
    <t>Proporción de infección nosocomial por Clostridium difficile
(Sin CENIAQ)</t>
  </si>
  <si>
    <t>Número de infecciones por Clostridium difficile
(Sin CENIAQ)</t>
  </si>
  <si>
    <t>Número de casos de diarrea intrahospitalaria 
(Sin CENIAQ)</t>
  </si>
  <si>
    <t>Proporción de infección nosocomial por Clostridium difficile
(Solamente CENIAQ)</t>
  </si>
  <si>
    <t>Número de infecciones por Clostridium difficile
(Solamente CENIAQ)</t>
  </si>
  <si>
    <t>Número de casos de diarrea intrahospitalaria 
(Solamente CENIAQ)</t>
  </si>
  <si>
    <t>Dr. Cayetano( no me  corresponde esta informacion)</t>
  </si>
  <si>
    <t>CICLO 2022</t>
  </si>
  <si>
    <t>Dr. Carlos Pineda Villaseñor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</si>
</sst>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6" formatCode="_-[$€-2]* #,##0.00_-;\-[$€-2]* #,##0.00_-;_-[$€-2]* &quot;-&quot;??_-"/>
  </numFmts>
  <fonts count="27">
    <font>
      <sz val="11"/>
      <color theme="1"/>
      <name val="Calibri"/>
      <family val="2"/>
      <scheme val="minor"/>
    </font>
    <font>
      <sz val="10"/>
      <name val="Arial"/>
      <family val="2"/>
    </font>
    <font>
      <sz val="10"/>
      <name val="MS Sans Serif"/>
      <family val="2"/>
    </font>
    <font>
      <b/>
      <sz val="11"/>
      <name val="Soberana Sans"/>
      <family val="3"/>
    </font>
    <font>
      <sz val="11"/>
      <name val="Soberana Sans"/>
      <family val="3"/>
    </font>
    <font>
      <sz val="11"/>
      <color indexed="8"/>
      <name val="Soberana Sans"/>
      <family val="3"/>
    </font>
    <font>
      <b/>
      <sz val="11"/>
      <color indexed="8"/>
      <name val="Soberana Sans"/>
      <family val="3"/>
    </font>
    <font>
      <b/>
      <sz val="10"/>
      <name val="Soberana Sans"/>
      <family val="3"/>
    </font>
    <font>
      <sz val="12"/>
      <name val="Soberana Sans"/>
      <family val="3"/>
    </font>
    <font>
      <sz val="14"/>
      <name val="Soberana Sans"/>
      <family val="3"/>
    </font>
    <font>
      <sz val="14"/>
      <color indexed="8"/>
      <name val="Soberana Sans"/>
      <family val="3"/>
    </font>
    <font>
      <b/>
      <sz val="14"/>
      <name val="Soberana Sans"/>
      <family val="3"/>
    </font>
    <font>
      <sz val="12"/>
      <color indexed="8"/>
      <name val="Soberana Sans"/>
      <family val="3"/>
    </font>
    <font>
      <sz val="8"/>
      <name val="Soberana Sans"/>
      <family val="3"/>
    </font>
    <font>
      <b/>
      <sz val="8"/>
      <name val="Soberana Sans"/>
      <family val="3"/>
    </font>
    <font>
      <b/>
      <sz val="8"/>
      <color indexed="8"/>
      <name val="Soberana Sans"/>
      <family val="3"/>
    </font>
    <font>
      <sz val="8"/>
      <color indexed="8"/>
      <name val="Soberana Sans"/>
      <family val="3"/>
    </font>
    <font>
      <sz val="8"/>
      <name val="Calibri"/>
      <family val="2"/>
    </font>
    <font>
      <b/>
      <sz val="11"/>
      <color indexed="9"/>
      <name val="Soberana Sans"/>
      <family val="3"/>
    </font>
    <font>
      <b/>
      <sz val="11"/>
      <name val="Soberana Sans"/>
    </font>
    <font>
      <u/>
      <sz val="11"/>
      <color indexed="8"/>
      <name val="Soberana Sans"/>
      <family val="3"/>
    </font>
    <font>
      <b/>
      <sz val="11"/>
      <color indexed="8"/>
      <name val="Soberana Sans"/>
    </font>
    <font>
      <b/>
      <sz val="12"/>
      <color indexed="8"/>
      <name val="Soberana Sans"/>
    </font>
    <font>
      <sz val="10"/>
      <name val="Arial"/>
      <family val="2"/>
    </font>
    <font>
      <sz val="11"/>
      <color theme="1"/>
      <name val="Calibri"/>
      <family val="2"/>
      <scheme val="minor"/>
    </font>
    <font>
      <b/>
      <sz val="12"/>
      <color theme="1"/>
      <name val="Soberana Sans"/>
    </font>
    <font>
      <b/>
      <sz val="10"/>
      <color theme="0"/>
      <name val="Montserrat Medium"/>
    </font>
  </fonts>
  <fills count="21">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55"/>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
      <patternFill patternType="solid">
        <fgColor rgb="FFFFC000"/>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theme="2"/>
        <bgColor indexed="64"/>
      </patternFill>
    </fill>
    <fill>
      <patternFill patternType="solid">
        <fgColor rgb="FF00B050"/>
        <bgColor indexed="64"/>
      </patternFill>
    </fill>
    <fill>
      <patternFill patternType="solid">
        <fgColor rgb="FF800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rgb="FF800000"/>
      </left>
      <right style="thin">
        <color rgb="FF800000"/>
      </right>
      <top style="thin">
        <color rgb="FF800000"/>
      </top>
      <bottom style="thin">
        <color rgb="FF800000"/>
      </bottom>
      <diagonal/>
    </border>
  </borders>
  <cellStyleXfs count="7">
    <xf numFmtId="0" fontId="0" fillId="0" borderId="0"/>
    <xf numFmtId="166" fontId="1" fillId="0" borderId="0" applyFont="0" applyFill="0" applyBorder="0" applyAlignment="0" applyProtection="0"/>
    <xf numFmtId="0" fontId="2" fillId="0" borderId="0"/>
    <xf numFmtId="0" fontId="23" fillId="0" borderId="0"/>
    <xf numFmtId="0" fontId="24" fillId="0" borderId="0"/>
    <xf numFmtId="0" fontId="1" fillId="0" borderId="0"/>
    <xf numFmtId="0" fontId="1" fillId="0" borderId="0"/>
  </cellStyleXfs>
  <cellXfs count="134">
    <xf numFmtId="0" fontId="0" fillId="0" borderId="0" xfId="0"/>
    <xf numFmtId="0" fontId="5" fillId="0" borderId="0" xfId="0" applyNumberFormat="1" applyFont="1" applyBorder="1" applyAlignment="1">
      <alignment horizontal="center" vertical="center" wrapText="1"/>
    </xf>
    <xf numFmtId="0" fontId="6" fillId="3" borderId="0" xfId="0" applyNumberFormat="1" applyFont="1" applyFill="1" applyBorder="1" applyAlignment="1">
      <alignment horizontal="center" vertical="center" wrapText="1"/>
    </xf>
    <xf numFmtId="0" fontId="5" fillId="0" borderId="2" xfId="0" applyNumberFormat="1" applyFont="1" applyBorder="1" applyAlignment="1">
      <alignment horizontal="center" vertical="center" wrapText="1"/>
    </xf>
    <xf numFmtId="0" fontId="10" fillId="0" borderId="0" xfId="0" applyNumberFormat="1" applyFont="1" applyBorder="1" applyAlignment="1">
      <alignment horizontal="center" vertical="center" wrapText="1"/>
    </xf>
    <xf numFmtId="0" fontId="5" fillId="0" borderId="0" xfId="0" applyNumberFormat="1" applyFont="1" applyAlignment="1">
      <alignment vertical="center"/>
    </xf>
    <xf numFmtId="0" fontId="5" fillId="2" borderId="0" xfId="0" applyNumberFormat="1" applyFont="1" applyFill="1" applyAlignment="1">
      <alignment vertical="center"/>
    </xf>
    <xf numFmtId="0" fontId="6" fillId="0" borderId="0" xfId="0" applyNumberFormat="1" applyFont="1" applyBorder="1" applyAlignment="1">
      <alignment horizontal="center" vertical="center"/>
    </xf>
    <xf numFmtId="0" fontId="8" fillId="4" borderId="1" xfId="0" applyNumberFormat="1" applyFont="1" applyFill="1" applyBorder="1" applyAlignment="1">
      <alignment horizontal="center" vertical="center" wrapText="1"/>
    </xf>
    <xf numFmtId="0" fontId="4" fillId="0" borderId="0" xfId="0" applyNumberFormat="1" applyFont="1" applyAlignment="1">
      <alignment vertical="center"/>
    </xf>
    <xf numFmtId="0" fontId="5" fillId="0" borderId="0" xfId="0" applyNumberFormat="1" applyFont="1" applyAlignment="1">
      <alignment horizontal="left" vertical="center"/>
    </xf>
    <xf numFmtId="0" fontId="13" fillId="2" borderId="0" xfId="0" applyNumberFormat="1" applyFont="1" applyFill="1" applyAlignment="1">
      <alignment horizontal="justify" vertical="center" wrapText="1"/>
    </xf>
    <xf numFmtId="0" fontId="13" fillId="2" borderId="0" xfId="0" applyNumberFormat="1" applyFont="1" applyFill="1" applyAlignment="1">
      <alignment horizontal="left" vertical="center" wrapText="1"/>
    </xf>
    <xf numFmtId="0" fontId="15" fillId="2" borderId="1" xfId="0" applyNumberFormat="1" applyFont="1" applyFill="1" applyBorder="1" applyAlignment="1">
      <alignment horizontal="center" vertical="center" wrapText="1"/>
    </xf>
    <xf numFmtId="0" fontId="14" fillId="2" borderId="1" xfId="0" applyNumberFormat="1" applyFont="1" applyFill="1" applyBorder="1" applyAlignment="1">
      <alignment horizontal="center" vertical="center" wrapText="1"/>
    </xf>
    <xf numFmtId="0" fontId="14" fillId="2" borderId="1" xfId="0" applyNumberFormat="1" applyFont="1" applyFill="1" applyBorder="1" applyAlignment="1">
      <alignment horizontal="left" vertical="center" wrapText="1"/>
    </xf>
    <xf numFmtId="0" fontId="16" fillId="0" borderId="0" xfId="0" applyNumberFormat="1" applyFont="1" applyAlignment="1">
      <alignment vertical="center"/>
    </xf>
    <xf numFmtId="0" fontId="5" fillId="0" borderId="0" xfId="0" applyNumberFormat="1"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5" fillId="0" borderId="0" xfId="0" applyNumberFormat="1" applyFont="1" applyFill="1" applyAlignment="1">
      <alignment vertical="center"/>
    </xf>
    <xf numFmtId="0" fontId="19" fillId="0" borderId="0" xfId="0" applyNumberFormat="1" applyFont="1" applyFill="1" applyBorder="1" applyAlignment="1">
      <alignment horizontal="center" vertical="center" wrapText="1"/>
    </xf>
    <xf numFmtId="0" fontId="10" fillId="0" borderId="0" xfId="0" applyNumberFormat="1" applyFont="1" applyFill="1" applyBorder="1" applyAlignment="1">
      <alignment horizontal="center" vertical="center" wrapText="1"/>
    </xf>
    <xf numFmtId="0" fontId="13" fillId="8" borderId="0" xfId="0" applyNumberFormat="1" applyFont="1" applyFill="1" applyAlignment="1">
      <alignment horizontal="justify" vertical="center" wrapText="1"/>
    </xf>
    <xf numFmtId="0" fontId="15" fillId="8" borderId="1" xfId="0" applyNumberFormat="1" applyFont="1" applyFill="1" applyBorder="1" applyAlignment="1">
      <alignment horizontal="center" vertical="center" wrapText="1"/>
    </xf>
    <xf numFmtId="0" fontId="14" fillId="8" borderId="1" xfId="0" applyNumberFormat="1" applyFont="1" applyFill="1" applyBorder="1" applyAlignment="1">
      <alignment horizontal="center" vertical="center" wrapText="1"/>
    </xf>
    <xf numFmtId="0" fontId="5" fillId="8" borderId="0" xfId="0" applyNumberFormat="1" applyFont="1" applyFill="1" applyAlignment="1">
      <alignment vertical="center"/>
    </xf>
    <xf numFmtId="0" fontId="26" fillId="20" borderId="1" xfId="0" applyNumberFormat="1" applyFont="1" applyFill="1" applyBorder="1" applyAlignment="1">
      <alignment vertical="center" wrapText="1"/>
    </xf>
    <xf numFmtId="0" fontId="26" fillId="20" borderId="1" xfId="0" applyNumberFormat="1" applyFont="1" applyFill="1" applyBorder="1" applyAlignment="1">
      <alignment horizontal="center" vertical="center" wrapText="1"/>
    </xf>
    <xf numFmtId="14" fontId="26" fillId="20" borderId="1" xfId="0" applyNumberFormat="1" applyFont="1" applyFill="1" applyBorder="1" applyAlignment="1">
      <alignment horizontal="center" vertical="center" wrapText="1"/>
    </xf>
    <xf numFmtId="3" fontId="26" fillId="20" borderId="3" xfId="0" applyNumberFormat="1" applyFont="1" applyFill="1" applyBorder="1" applyAlignment="1">
      <alignment horizontal="center" vertical="center" wrapText="1"/>
    </xf>
    <xf numFmtId="0" fontId="4" fillId="0" borderId="13" xfId="0" applyNumberFormat="1" applyFont="1" applyFill="1" applyBorder="1" applyAlignment="1">
      <alignment horizontal="center" vertical="center" wrapText="1"/>
    </xf>
    <xf numFmtId="0" fontId="9" fillId="0" borderId="13" xfId="0" applyNumberFormat="1" applyFont="1" applyFill="1" applyBorder="1" applyAlignment="1">
      <alignment horizontal="center" vertical="center" wrapText="1"/>
    </xf>
    <xf numFmtId="3" fontId="9" fillId="0" borderId="13" xfId="0" applyNumberFormat="1" applyFont="1" applyFill="1" applyBorder="1" applyAlignment="1">
      <alignment horizontal="center" vertical="center" wrapText="1"/>
    </xf>
    <xf numFmtId="3" fontId="8" fillId="0" borderId="13" xfId="6" applyNumberFormat="1" applyFont="1" applyFill="1" applyBorder="1" applyAlignment="1">
      <alignment horizontal="center" vertical="center" wrapText="1"/>
    </xf>
    <xf numFmtId="3" fontId="8" fillId="0" borderId="13" xfId="0" applyNumberFormat="1" applyFont="1" applyFill="1" applyBorder="1" applyAlignment="1">
      <alignment horizontal="center" vertical="center" wrapText="1"/>
    </xf>
    <xf numFmtId="0" fontId="8" fillId="19" borderId="13" xfId="0" applyNumberFormat="1" applyFont="1" applyFill="1" applyBorder="1" applyAlignment="1">
      <alignment vertical="center" wrapText="1"/>
    </xf>
    <xf numFmtId="0" fontId="5" fillId="12" borderId="13" xfId="0" applyNumberFormat="1" applyFont="1" applyFill="1" applyBorder="1" applyAlignment="1">
      <alignment horizontal="center" vertical="center" wrapText="1"/>
    </xf>
    <xf numFmtId="0" fontId="4" fillId="6" borderId="13" xfId="0" applyNumberFormat="1" applyFont="1" applyFill="1" applyBorder="1" applyAlignment="1">
      <alignment horizontal="center" vertical="center" wrapText="1"/>
    </xf>
    <xf numFmtId="0" fontId="9" fillId="6" borderId="13" xfId="0" applyNumberFormat="1" applyFont="1" applyFill="1" applyBorder="1" applyAlignment="1">
      <alignment horizontal="center" vertical="center" wrapText="1"/>
    </xf>
    <xf numFmtId="3" fontId="9" fillId="6" borderId="13" xfId="0" applyNumberFormat="1" applyFont="1" applyFill="1" applyBorder="1" applyAlignment="1">
      <alignment horizontal="center" vertical="center" wrapText="1"/>
    </xf>
    <xf numFmtId="3" fontId="8" fillId="10" borderId="13" xfId="3" applyNumberFormat="1" applyFont="1" applyFill="1" applyBorder="1" applyAlignment="1">
      <alignment horizontal="center" vertical="center" wrapText="1"/>
    </xf>
    <xf numFmtId="0" fontId="8" fillId="10" borderId="13" xfId="0" applyNumberFormat="1" applyFont="1" applyFill="1" applyBorder="1" applyAlignment="1">
      <alignment vertical="center" wrapText="1"/>
    </xf>
    <xf numFmtId="0" fontId="4" fillId="5" borderId="13" xfId="0" applyNumberFormat="1" applyFont="1" applyFill="1" applyBorder="1" applyAlignment="1">
      <alignment horizontal="center" vertical="center" wrapText="1"/>
    </xf>
    <xf numFmtId="0" fontId="8" fillId="0" borderId="13" xfId="0" applyNumberFormat="1" applyFont="1" applyFill="1" applyBorder="1" applyAlignment="1">
      <alignment vertical="center" wrapText="1"/>
    </xf>
    <xf numFmtId="3" fontId="4" fillId="0" borderId="13" xfId="0" applyNumberFormat="1" applyFont="1" applyFill="1" applyBorder="1" applyAlignment="1">
      <alignment horizontal="center" vertical="center" wrapText="1"/>
    </xf>
    <xf numFmtId="3" fontId="8" fillId="0" borderId="13" xfId="3" applyNumberFormat="1" applyFont="1" applyFill="1" applyBorder="1" applyAlignment="1">
      <alignment horizontal="center" vertical="center" wrapText="1"/>
    </xf>
    <xf numFmtId="0" fontId="20" fillId="13" borderId="13" xfId="0" applyNumberFormat="1" applyFont="1" applyFill="1" applyBorder="1" applyAlignment="1">
      <alignment horizontal="center" vertical="center" wrapText="1"/>
    </xf>
    <xf numFmtId="0" fontId="5" fillId="0" borderId="13" xfId="0" applyNumberFormat="1" applyFont="1" applyFill="1" applyBorder="1" applyAlignment="1">
      <alignment horizontal="center" vertical="center" wrapText="1"/>
    </xf>
    <xf numFmtId="0" fontId="9" fillId="0" borderId="13" xfId="0" applyNumberFormat="1" applyFont="1" applyFill="1" applyBorder="1" applyAlignment="1">
      <alignment horizontal="center" wrapText="1"/>
    </xf>
    <xf numFmtId="0" fontId="3" fillId="14" borderId="13" xfId="0" applyNumberFormat="1" applyFont="1" applyFill="1" applyBorder="1" applyAlignment="1">
      <alignment horizontal="center" vertical="center" wrapText="1"/>
    </xf>
    <xf numFmtId="164" fontId="9" fillId="0" borderId="13" xfId="0" applyNumberFormat="1" applyFont="1" applyFill="1" applyBorder="1" applyAlignment="1">
      <alignment horizontal="center" vertical="center" wrapText="1"/>
    </xf>
    <xf numFmtId="164" fontId="8" fillId="0" borderId="13" xfId="6" applyNumberFormat="1" applyFont="1" applyFill="1" applyBorder="1" applyAlignment="1">
      <alignment horizontal="center" vertical="center" wrapText="1"/>
    </xf>
    <xf numFmtId="0" fontId="18" fillId="15" borderId="13" xfId="0" applyNumberFormat="1" applyFont="1" applyFill="1" applyBorder="1" applyAlignment="1">
      <alignment horizontal="center" vertical="center" wrapText="1"/>
    </xf>
    <xf numFmtId="0" fontId="5" fillId="16" borderId="13" xfId="0" applyNumberFormat="1" applyFont="1" applyFill="1" applyBorder="1" applyAlignment="1">
      <alignment horizontal="center" vertical="center" wrapText="1"/>
    </xf>
    <xf numFmtId="0" fontId="3" fillId="0" borderId="13" xfId="0" applyNumberFormat="1" applyFont="1" applyFill="1" applyBorder="1" applyAlignment="1">
      <alignment horizontal="center" vertical="center" wrapText="1"/>
    </xf>
    <xf numFmtId="0" fontId="4" fillId="7" borderId="13" xfId="0" applyNumberFormat="1" applyFont="1" applyFill="1" applyBorder="1" applyAlignment="1">
      <alignment horizontal="center" vertical="center" wrapText="1"/>
    </xf>
    <xf numFmtId="0" fontId="9" fillId="7" borderId="13" xfId="0" applyNumberFormat="1" applyFont="1" applyFill="1" applyBorder="1" applyAlignment="1">
      <alignment horizontal="center" vertical="center" wrapText="1"/>
    </xf>
    <xf numFmtId="3" fontId="9" fillId="7" borderId="13" xfId="0" applyNumberFormat="1" applyFont="1" applyFill="1" applyBorder="1" applyAlignment="1">
      <alignment horizontal="center" vertical="center" wrapText="1"/>
    </xf>
    <xf numFmtId="0" fontId="5" fillId="17" borderId="13" xfId="0" applyNumberFormat="1" applyFont="1" applyFill="1" applyBorder="1" applyAlignment="1">
      <alignment horizontal="center" vertical="center" wrapText="1"/>
    </xf>
    <xf numFmtId="0" fontId="11" fillId="11" borderId="13" xfId="0" applyNumberFormat="1" applyFont="1" applyFill="1" applyBorder="1" applyAlignment="1">
      <alignment horizontal="center" vertical="center" wrapText="1"/>
    </xf>
    <xf numFmtId="0" fontId="21" fillId="18" borderId="13" xfId="0" applyNumberFormat="1" applyFont="1" applyFill="1" applyBorder="1" applyAlignment="1">
      <alignment horizontal="center" vertical="center" wrapText="1"/>
    </xf>
    <xf numFmtId="0" fontId="5" fillId="7" borderId="13" xfId="0" applyNumberFormat="1" applyFont="1" applyFill="1" applyBorder="1" applyAlignment="1">
      <alignment horizontal="center" vertical="center" wrapText="1"/>
    </xf>
    <xf numFmtId="0" fontId="10" fillId="0" borderId="13" xfId="0" applyNumberFormat="1" applyFont="1" applyFill="1" applyBorder="1" applyAlignment="1">
      <alignment horizontal="center" vertical="center" wrapText="1"/>
    </xf>
    <xf numFmtId="0" fontId="9" fillId="8" borderId="13" xfId="0" applyNumberFormat="1" applyFont="1" applyFill="1" applyBorder="1" applyAlignment="1">
      <alignment horizontal="center" vertical="center" wrapText="1"/>
    </xf>
    <xf numFmtId="0" fontId="9" fillId="9" borderId="13" xfId="0" applyNumberFormat="1" applyFont="1" applyFill="1" applyBorder="1" applyAlignment="1">
      <alignment horizontal="center" vertical="center" wrapText="1"/>
    </xf>
    <xf numFmtId="3" fontId="9" fillId="8" borderId="13" xfId="0" applyNumberFormat="1" applyFont="1" applyFill="1" applyBorder="1" applyAlignment="1">
      <alignment horizontal="center" vertical="center" wrapText="1"/>
    </xf>
    <xf numFmtId="0" fontId="26" fillId="20" borderId="1" xfId="0" applyNumberFormat="1" applyFont="1" applyFill="1" applyBorder="1" applyAlignment="1">
      <alignment horizontal="center" vertical="center" wrapText="1"/>
    </xf>
    <xf numFmtId="0" fontId="26" fillId="20" borderId="3" xfId="0" applyNumberFormat="1" applyFont="1" applyFill="1" applyBorder="1" applyAlignment="1">
      <alignment horizontal="center" vertical="center" wrapText="1"/>
    </xf>
    <xf numFmtId="3" fontId="26" fillId="20" borderId="1" xfId="0" applyNumberFormat="1" applyFont="1" applyFill="1" applyBorder="1" applyAlignment="1">
      <alignment horizontal="center" vertical="center" wrapText="1"/>
    </xf>
    <xf numFmtId="0" fontId="26" fillId="20" borderId="1" xfId="0" applyNumberFormat="1" applyFont="1" applyFill="1" applyBorder="1" applyAlignment="1">
      <alignment horizontal="center" vertical="center" textRotation="90" wrapText="1" shrinkToFit="1"/>
    </xf>
    <xf numFmtId="0" fontId="26" fillId="20" borderId="3" xfId="0" applyNumberFormat="1" applyFont="1" applyFill="1" applyBorder="1" applyAlignment="1">
      <alignment horizontal="center" vertical="center" textRotation="90" wrapText="1" shrinkToFit="1"/>
    </xf>
    <xf numFmtId="0" fontId="16"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left" vertical="center" wrapText="1"/>
    </xf>
    <xf numFmtId="0" fontId="12" fillId="4" borderId="3" xfId="0" applyNumberFormat="1" applyFont="1" applyFill="1" applyBorder="1" applyAlignment="1">
      <alignment horizontal="center" vertical="center" wrapText="1"/>
    </xf>
    <xf numFmtId="0" fontId="12" fillId="4" borderId="12" xfId="0" applyNumberFormat="1" applyFont="1" applyFill="1" applyBorder="1" applyAlignment="1">
      <alignment horizontal="center" vertical="center" wrapText="1"/>
    </xf>
    <xf numFmtId="0" fontId="12" fillId="4" borderId="6" xfId="0" applyNumberFormat="1" applyFont="1" applyFill="1" applyBorder="1" applyAlignment="1">
      <alignment horizontal="center" vertical="center" wrapText="1"/>
    </xf>
    <xf numFmtId="0" fontId="12" fillId="4" borderId="3" xfId="0" applyNumberFormat="1" applyFont="1" applyFill="1" applyBorder="1" applyAlignment="1">
      <alignment horizontal="left" vertical="center" wrapText="1"/>
    </xf>
    <xf numFmtId="0" fontId="12" fillId="4" borderId="12" xfId="0" applyNumberFormat="1" applyFont="1" applyFill="1" applyBorder="1" applyAlignment="1">
      <alignment horizontal="left" vertical="center" wrapText="1"/>
    </xf>
    <xf numFmtId="0" fontId="12" fillId="4" borderId="6" xfId="0" applyNumberFormat="1" applyFont="1" applyFill="1" applyBorder="1" applyAlignment="1">
      <alignment horizontal="left" vertical="center" wrapText="1"/>
    </xf>
    <xf numFmtId="0" fontId="12" fillId="4" borderId="1" xfId="0" applyNumberFormat="1" applyFont="1" applyFill="1" applyBorder="1" applyAlignment="1">
      <alignment horizontal="center" vertical="center" wrapText="1"/>
    </xf>
    <xf numFmtId="0" fontId="5" fillId="4" borderId="3" xfId="0" applyNumberFormat="1" applyFont="1" applyFill="1" applyBorder="1" applyAlignment="1">
      <alignment horizontal="center" vertical="center" wrapText="1"/>
    </xf>
    <xf numFmtId="0" fontId="5" fillId="4" borderId="12" xfId="0" applyNumberFormat="1" applyFont="1" applyFill="1" applyBorder="1" applyAlignment="1">
      <alignment horizontal="center" vertical="center" wrapText="1"/>
    </xf>
    <xf numFmtId="0" fontId="5" fillId="4" borderId="6" xfId="0" applyNumberFormat="1" applyFont="1" applyFill="1" applyBorder="1" applyAlignment="1">
      <alignment horizontal="center" vertical="center" wrapText="1"/>
    </xf>
    <xf numFmtId="0" fontId="8" fillId="0" borderId="1" xfId="5" applyNumberFormat="1" applyFont="1" applyFill="1" applyBorder="1" applyAlignment="1" applyProtection="1">
      <alignment horizontal="center" vertical="center" wrapText="1"/>
    </xf>
    <xf numFmtId="0" fontId="8" fillId="4" borderId="1" xfId="5" applyNumberFormat="1" applyFont="1" applyFill="1" applyBorder="1" applyAlignment="1" applyProtection="1">
      <alignment horizontal="center" vertical="center" wrapText="1"/>
    </xf>
    <xf numFmtId="0" fontId="8" fillId="8" borderId="1" xfId="5" applyNumberFormat="1" applyFont="1" applyFill="1" applyBorder="1" applyAlignment="1" applyProtection="1">
      <alignment horizontal="center" vertical="center" wrapText="1"/>
    </xf>
    <xf numFmtId="0" fontId="22" fillId="8" borderId="1" xfId="0" applyNumberFormat="1" applyFont="1" applyFill="1" applyBorder="1" applyAlignment="1">
      <alignment horizontal="center" vertical="center" wrapText="1"/>
    </xf>
    <xf numFmtId="0" fontId="16" fillId="4" borderId="1" xfId="0" applyNumberFormat="1" applyFont="1" applyFill="1" applyBorder="1" applyAlignment="1">
      <alignment horizontal="center" vertical="center" wrapText="1"/>
    </xf>
    <xf numFmtId="0" fontId="12" fillId="4" borderId="1" xfId="0" applyNumberFormat="1" applyFont="1" applyFill="1" applyBorder="1" applyAlignment="1">
      <alignment horizontal="left" vertical="center" wrapText="1"/>
    </xf>
    <xf numFmtId="0" fontId="5" fillId="4"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2" fillId="8" borderId="1" xfId="0" applyNumberFormat="1" applyFont="1" applyFill="1" applyBorder="1" applyAlignment="1" applyProtection="1">
      <alignment horizontal="center" vertical="center" wrapText="1"/>
    </xf>
    <xf numFmtId="0" fontId="12" fillId="0" borderId="1" xfId="0" applyNumberFormat="1" applyFont="1" applyFill="1" applyBorder="1" applyAlignment="1" applyProtection="1">
      <alignment horizontal="center" vertical="center" wrapText="1"/>
    </xf>
    <xf numFmtId="0" fontId="12" fillId="8" borderId="1" xfId="0" applyNumberFormat="1" applyFont="1" applyFill="1" applyBorder="1" applyAlignment="1">
      <alignment horizontal="center" vertical="center" wrapText="1"/>
    </xf>
    <xf numFmtId="2" fontId="8" fillId="4" borderId="1" xfId="5" applyNumberFormat="1" applyFont="1" applyFill="1" applyBorder="1" applyAlignment="1" applyProtection="1">
      <alignment horizontal="center" vertical="center" wrapText="1"/>
    </xf>
    <xf numFmtId="2" fontId="8" fillId="0" borderId="1" xfId="5" applyNumberFormat="1" applyFont="1" applyFill="1" applyBorder="1" applyAlignment="1" applyProtection="1">
      <alignment horizontal="center" vertical="center" wrapText="1"/>
    </xf>
    <xf numFmtId="0" fontId="12" fillId="0" borderId="3" xfId="0" applyNumberFormat="1" applyFont="1" applyFill="1" applyBorder="1" applyAlignment="1" applyProtection="1">
      <alignment horizontal="center" vertical="center" wrapText="1"/>
    </xf>
    <xf numFmtId="0" fontId="12" fillId="0" borderId="12" xfId="0" applyNumberFormat="1" applyFont="1" applyFill="1" applyBorder="1" applyAlignment="1" applyProtection="1">
      <alignment horizontal="center" vertical="center" wrapText="1"/>
    </xf>
    <xf numFmtId="0" fontId="12" fillId="0" borderId="6" xfId="0" applyNumberFormat="1" applyFont="1" applyFill="1" applyBorder="1" applyAlignment="1" applyProtection="1">
      <alignment horizontal="center" vertical="center" wrapText="1"/>
    </xf>
    <xf numFmtId="0" fontId="8" fillId="0" borderId="3" xfId="5" applyNumberFormat="1" applyFont="1" applyFill="1" applyBorder="1" applyAlignment="1" applyProtection="1">
      <alignment horizontal="center" vertical="center" wrapText="1"/>
    </xf>
    <xf numFmtId="0" fontId="8" fillId="0" borderId="12" xfId="5" applyNumberFormat="1" applyFont="1" applyFill="1" applyBorder="1" applyAlignment="1" applyProtection="1">
      <alignment horizontal="center" vertical="center" wrapText="1"/>
    </xf>
    <xf numFmtId="0" fontId="8" fillId="0" borderId="6" xfId="5" applyNumberFormat="1" applyFont="1" applyFill="1" applyBorder="1" applyAlignment="1" applyProtection="1">
      <alignment horizontal="center" vertical="center" wrapText="1"/>
    </xf>
    <xf numFmtId="0" fontId="25" fillId="8" borderId="1" xfId="0" applyNumberFormat="1" applyFont="1" applyFill="1" applyBorder="1" applyAlignment="1">
      <alignment horizontal="center" vertical="center" wrapText="1"/>
    </xf>
    <xf numFmtId="0" fontId="22"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8" fillId="4" borderId="3" xfId="5" applyNumberFormat="1" applyFont="1" applyFill="1" applyBorder="1" applyAlignment="1" applyProtection="1">
      <alignment horizontal="center" vertical="center" wrapText="1"/>
    </xf>
    <xf numFmtId="0" fontId="8" fillId="4" borderId="12" xfId="5" applyNumberFormat="1" applyFont="1" applyFill="1" applyBorder="1" applyAlignment="1" applyProtection="1">
      <alignment horizontal="center" vertical="center" wrapText="1"/>
    </xf>
    <xf numFmtId="0" fontId="8" fillId="4" borderId="6" xfId="5" applyNumberFormat="1" applyFont="1" applyFill="1" applyBorder="1" applyAlignment="1" applyProtection="1">
      <alignment horizontal="center" vertical="center" wrapText="1"/>
    </xf>
    <xf numFmtId="0" fontId="12" fillId="4" borderId="1" xfId="0" applyNumberFormat="1" applyFont="1" applyFill="1" applyBorder="1" applyAlignment="1" applyProtection="1">
      <alignment horizontal="center" vertical="center" wrapText="1"/>
    </xf>
    <xf numFmtId="0" fontId="12" fillId="8" borderId="3" xfId="0" applyNumberFormat="1" applyFont="1" applyFill="1" applyBorder="1" applyAlignment="1" applyProtection="1">
      <alignment horizontal="center" vertical="center" wrapText="1"/>
    </xf>
    <xf numFmtId="0" fontId="12" fillId="8" borderId="12" xfId="0" applyNumberFormat="1" applyFont="1" applyFill="1" applyBorder="1" applyAlignment="1" applyProtection="1">
      <alignment horizontal="center" vertical="center" wrapText="1"/>
    </xf>
    <xf numFmtId="0" fontId="12" fillId="8" borderId="6" xfId="0" applyNumberFormat="1" applyFont="1" applyFill="1" applyBorder="1" applyAlignment="1" applyProtection="1">
      <alignment horizontal="center" vertical="center" wrapText="1"/>
    </xf>
    <xf numFmtId="0" fontId="12" fillId="4" borderId="3" xfId="0" applyNumberFormat="1" applyFont="1" applyFill="1" applyBorder="1" applyAlignment="1" applyProtection="1">
      <alignment horizontal="center" vertical="center" wrapText="1"/>
    </xf>
    <xf numFmtId="0" fontId="12" fillId="4" borderId="12" xfId="0" applyNumberFormat="1" applyFont="1" applyFill="1" applyBorder="1" applyAlignment="1" applyProtection="1">
      <alignment horizontal="center" vertical="center" wrapText="1"/>
    </xf>
    <xf numFmtId="0" fontId="12" fillId="4" borderId="6" xfId="0" applyNumberFormat="1" applyFont="1" applyFill="1" applyBorder="1" applyAlignment="1" applyProtection="1">
      <alignment horizontal="center" vertical="center" wrapText="1"/>
    </xf>
    <xf numFmtId="0" fontId="8" fillId="8" borderId="3" xfId="5" applyNumberFormat="1" applyFont="1" applyFill="1" applyBorder="1" applyAlignment="1" applyProtection="1">
      <alignment horizontal="center" vertical="center" wrapText="1"/>
    </xf>
    <xf numFmtId="0" fontId="8" fillId="8" borderId="12" xfId="5" applyNumberFormat="1" applyFont="1" applyFill="1" applyBorder="1" applyAlignment="1" applyProtection="1">
      <alignment horizontal="center" vertical="center" wrapText="1"/>
    </xf>
    <xf numFmtId="0" fontId="8" fillId="8" borderId="6" xfId="5" applyNumberFormat="1" applyFont="1" applyFill="1" applyBorder="1" applyAlignment="1" applyProtection="1">
      <alignment horizontal="center" vertical="center" wrapText="1"/>
    </xf>
    <xf numFmtId="0" fontId="8" fillId="8" borderId="1" xfId="5"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7"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xf>
    <xf numFmtId="0" fontId="14" fillId="2" borderId="1" xfId="0" applyNumberFormat="1" applyFont="1" applyFill="1" applyBorder="1" applyAlignment="1">
      <alignment horizontal="center" vertical="center" wrapText="1"/>
    </xf>
    <xf numFmtId="0" fontId="14" fillId="2" borderId="4" xfId="0" applyNumberFormat="1" applyFont="1" applyFill="1" applyBorder="1" applyAlignment="1">
      <alignment horizontal="center" vertical="center" wrapText="1"/>
    </xf>
    <xf numFmtId="0" fontId="3" fillId="2" borderId="0" xfId="0" applyNumberFormat="1" applyFont="1" applyFill="1" applyAlignment="1">
      <alignment horizontal="right" vertical="center" wrapText="1"/>
    </xf>
    <xf numFmtId="0" fontId="7" fillId="2" borderId="2" xfId="0" applyNumberFormat="1" applyFont="1" applyFill="1" applyBorder="1" applyAlignment="1">
      <alignment horizontal="center" vertical="center" wrapText="1"/>
    </xf>
    <xf numFmtId="0" fontId="15" fillId="2" borderId="8" xfId="0" applyNumberFormat="1" applyFont="1" applyFill="1" applyBorder="1" applyAlignment="1">
      <alignment horizontal="center" vertical="center" wrapText="1"/>
    </xf>
    <xf numFmtId="0" fontId="15" fillId="2" borderId="5" xfId="0" applyNumberFormat="1" applyFont="1" applyFill="1" applyBorder="1" applyAlignment="1">
      <alignment horizontal="center" vertical="center" wrapText="1"/>
    </xf>
    <xf numFmtId="0" fontId="15" fillId="2" borderId="9" xfId="0" applyNumberFormat="1" applyFont="1" applyFill="1" applyBorder="1" applyAlignment="1">
      <alignment horizontal="center" vertical="center" wrapText="1"/>
    </xf>
    <xf numFmtId="0" fontId="15" fillId="2" borderId="10"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1" xfId="0" applyNumberFormat="1" applyFont="1" applyFill="1" applyBorder="1" applyAlignment="1">
      <alignment horizontal="center" vertical="center" wrapText="1"/>
    </xf>
  </cellXfs>
  <cellStyles count="7">
    <cellStyle name="Euro" xfId="1" xr:uid="{00000000-0005-0000-0000-000000000000}"/>
    <cellStyle name="Normal" xfId="0" builtinId="0"/>
    <cellStyle name="Normal 2" xfId="2" xr:uid="{00000000-0005-0000-0000-000002000000}"/>
    <cellStyle name="Normal 2 2" xfId="3" xr:uid="{00000000-0005-0000-0000-000003000000}"/>
    <cellStyle name="Normal 2 2 2" xfId="6" xr:uid="{00000000-0005-0000-0000-000004000000}"/>
    <cellStyle name="Normal 3" xfId="4" xr:uid="{00000000-0005-0000-0000-000005000000}"/>
    <cellStyle name="Normal_FORMATO_SP2_sp3" xfId="5" xr:uid="{00000000-0005-0000-0000-000006000000}"/>
  </cellStyles>
  <dxfs count="0"/>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523875</xdr:colOff>
      <xdr:row>0</xdr:row>
      <xdr:rowOff>0</xdr:rowOff>
    </xdr:from>
    <xdr:to>
      <xdr:col>23</xdr:col>
      <xdr:colOff>956581</xdr:colOff>
      <xdr:row>0</xdr:row>
      <xdr:rowOff>2634666</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srcRect l="11126" t="28448" r="7115" b="51550"/>
        <a:stretch/>
      </xdr:blipFill>
      <xdr:spPr>
        <a:xfrm>
          <a:off x="1031875" y="0"/>
          <a:ext cx="17752331" cy="2634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AB330"/>
  <sheetViews>
    <sheetView showGridLines="0" topLeftCell="A95" zoomScale="60" zoomScaleNormal="60" zoomScalePageLayoutView="50" workbookViewId="0">
      <selection activeCell="R218" sqref="R218"/>
    </sheetView>
  </sheetViews>
  <sheetFormatPr baseColWidth="10" defaultRowHeight="18.75"/>
  <cols>
    <col min="1" max="1" width="7.7109375" style="4" customWidth="1"/>
    <col min="2" max="2" width="19.5703125" style="1" customWidth="1"/>
    <col min="3" max="3" width="15.42578125" style="1" customWidth="1"/>
    <col min="4" max="4" width="18.140625" style="1" customWidth="1"/>
    <col min="5" max="5" width="33" style="17" customWidth="1"/>
    <col min="6" max="6" width="10.5703125" style="17" customWidth="1"/>
    <col min="7" max="12" width="13.28515625" style="18" hidden="1" customWidth="1"/>
    <col min="13" max="13" width="15.140625" style="18" customWidth="1"/>
    <col min="14" max="14" width="13.140625" style="18" customWidth="1"/>
    <col min="15" max="15" width="15.5703125" style="18" customWidth="1"/>
    <col min="16" max="16" width="13.5703125" style="18" customWidth="1"/>
    <col min="17" max="17" width="15.28515625" style="18" customWidth="1"/>
    <col min="18" max="18" width="13.5703125" style="18" customWidth="1"/>
    <col min="19" max="19" width="15.140625" style="18" customWidth="1"/>
    <col min="20" max="20" width="13.5703125" style="18" customWidth="1"/>
    <col min="21" max="21" width="15.5703125" style="18" customWidth="1"/>
    <col min="22" max="22" width="17.85546875" style="18" customWidth="1"/>
    <col min="23" max="23" width="14.7109375" style="21" customWidth="1"/>
    <col min="24" max="24" width="22.140625" style="17" customWidth="1"/>
    <col min="25" max="16384" width="11.42578125" style="1"/>
  </cols>
  <sheetData>
    <row r="1" spans="1:24" ht="215.25" customHeight="1"/>
    <row r="2" spans="1:24" ht="24.75" customHeight="1">
      <c r="A2" s="27"/>
      <c r="B2" s="28"/>
      <c r="C2" s="67" t="s">
        <v>211</v>
      </c>
      <c r="D2" s="67"/>
      <c r="E2" s="67"/>
      <c r="F2" s="67"/>
      <c r="G2" s="67"/>
      <c r="H2" s="69" t="s">
        <v>333</v>
      </c>
      <c r="I2" s="69"/>
      <c r="J2" s="69"/>
      <c r="K2" s="69"/>
      <c r="L2" s="69"/>
      <c r="M2" s="69"/>
      <c r="N2" s="69"/>
      <c r="O2" s="69"/>
      <c r="P2" s="69"/>
      <c r="Q2" s="69"/>
      <c r="R2" s="69"/>
      <c r="S2" s="69"/>
      <c r="T2" s="69"/>
      <c r="U2" s="69"/>
      <c r="V2" s="69"/>
      <c r="W2" s="28"/>
      <c r="X2" s="28" t="s">
        <v>209</v>
      </c>
    </row>
    <row r="3" spans="1:24" ht="25.5" customHeight="1">
      <c r="A3" s="27"/>
      <c r="B3" s="28"/>
      <c r="C3" s="67" t="s">
        <v>208</v>
      </c>
      <c r="D3" s="67"/>
      <c r="E3" s="67"/>
      <c r="F3" s="67"/>
      <c r="G3" s="67"/>
      <c r="H3" s="69"/>
      <c r="I3" s="69"/>
      <c r="J3" s="69"/>
      <c r="K3" s="69"/>
      <c r="L3" s="69"/>
      <c r="M3" s="69"/>
      <c r="N3" s="69"/>
      <c r="O3" s="69"/>
      <c r="P3" s="69"/>
      <c r="Q3" s="69"/>
      <c r="R3" s="69"/>
      <c r="S3" s="69"/>
      <c r="T3" s="69"/>
      <c r="U3" s="69"/>
      <c r="V3" s="69"/>
      <c r="W3" s="28"/>
      <c r="X3" s="29"/>
    </row>
    <row r="4" spans="1:24" ht="26.25" customHeight="1">
      <c r="A4" s="28"/>
      <c r="B4" s="28"/>
      <c r="C4" s="67" t="s">
        <v>207</v>
      </c>
      <c r="D4" s="67"/>
      <c r="E4" s="67"/>
      <c r="F4" s="67"/>
      <c r="G4" s="67"/>
      <c r="H4" s="69" t="s">
        <v>825</v>
      </c>
      <c r="I4" s="69"/>
      <c r="J4" s="69"/>
      <c r="K4" s="69"/>
      <c r="L4" s="69"/>
      <c r="M4" s="69"/>
      <c r="N4" s="69"/>
      <c r="O4" s="69"/>
      <c r="P4" s="69"/>
      <c r="Q4" s="69"/>
      <c r="R4" s="69"/>
      <c r="S4" s="69"/>
      <c r="T4" s="69"/>
      <c r="U4" s="69"/>
      <c r="V4" s="69"/>
      <c r="W4" s="28"/>
      <c r="X4" s="28"/>
    </row>
    <row r="5" spans="1:24" s="2" customFormat="1" ht="15" customHeight="1">
      <c r="A5" s="67" t="s">
        <v>439</v>
      </c>
      <c r="B5" s="67" t="s">
        <v>358</v>
      </c>
      <c r="C5" s="67" t="s">
        <v>393</v>
      </c>
      <c r="D5" s="67" t="s">
        <v>313</v>
      </c>
      <c r="E5" s="67" t="s">
        <v>210</v>
      </c>
      <c r="F5" s="70" t="s">
        <v>97</v>
      </c>
      <c r="G5" s="69" t="s">
        <v>442</v>
      </c>
      <c r="H5" s="69"/>
      <c r="I5" s="69"/>
      <c r="J5" s="69"/>
      <c r="K5" s="69"/>
      <c r="L5" s="69"/>
      <c r="M5" s="67" t="s">
        <v>824</v>
      </c>
      <c r="N5" s="67"/>
      <c r="O5" s="67"/>
      <c r="P5" s="67"/>
      <c r="Q5" s="67"/>
      <c r="R5" s="67"/>
      <c r="S5" s="67"/>
      <c r="T5" s="67"/>
      <c r="U5" s="67"/>
      <c r="V5" s="67"/>
      <c r="W5" s="67"/>
      <c r="X5" s="67" t="s">
        <v>279</v>
      </c>
    </row>
    <row r="6" spans="1:24" s="2" customFormat="1" ht="14.25" customHeight="1">
      <c r="A6" s="67"/>
      <c r="B6" s="67"/>
      <c r="C6" s="67"/>
      <c r="D6" s="67"/>
      <c r="E6" s="67"/>
      <c r="F6" s="70"/>
      <c r="G6" s="69"/>
      <c r="H6" s="69"/>
      <c r="I6" s="69"/>
      <c r="J6" s="69"/>
      <c r="K6" s="69"/>
      <c r="L6" s="69"/>
      <c r="M6" s="69" t="s">
        <v>302</v>
      </c>
      <c r="N6" s="69"/>
      <c r="O6" s="69" t="s">
        <v>303</v>
      </c>
      <c r="P6" s="69"/>
      <c r="Q6" s="69" t="s">
        <v>304</v>
      </c>
      <c r="R6" s="69"/>
      <c r="S6" s="69" t="s">
        <v>305</v>
      </c>
      <c r="T6" s="69"/>
      <c r="U6" s="69" t="s">
        <v>306</v>
      </c>
      <c r="V6" s="69"/>
      <c r="W6" s="67" t="s">
        <v>408</v>
      </c>
      <c r="X6" s="67"/>
    </row>
    <row r="7" spans="1:24" s="2" customFormat="1" ht="105" customHeight="1">
      <c r="A7" s="68"/>
      <c r="B7" s="68"/>
      <c r="C7" s="68"/>
      <c r="D7" s="68"/>
      <c r="E7" s="68"/>
      <c r="F7" s="71"/>
      <c r="G7" s="30">
        <v>2013</v>
      </c>
      <c r="H7" s="30">
        <v>2014</v>
      </c>
      <c r="I7" s="30">
        <v>2015</v>
      </c>
      <c r="J7" s="30">
        <v>2016</v>
      </c>
      <c r="K7" s="30">
        <v>2017</v>
      </c>
      <c r="L7" s="30">
        <v>2018</v>
      </c>
      <c r="M7" s="30" t="s">
        <v>441</v>
      </c>
      <c r="N7" s="30" t="s">
        <v>273</v>
      </c>
      <c r="O7" s="30" t="s">
        <v>441</v>
      </c>
      <c r="P7" s="30" t="s">
        <v>273</v>
      </c>
      <c r="Q7" s="30" t="s">
        <v>441</v>
      </c>
      <c r="R7" s="30" t="s">
        <v>273</v>
      </c>
      <c r="S7" s="30" t="s">
        <v>441</v>
      </c>
      <c r="T7" s="30" t="s">
        <v>273</v>
      </c>
      <c r="U7" s="30" t="s">
        <v>441</v>
      </c>
      <c r="V7" s="30" t="s">
        <v>273</v>
      </c>
      <c r="W7" s="68"/>
      <c r="X7" s="68"/>
    </row>
    <row r="8" spans="1:24" ht="121.5" customHeight="1">
      <c r="A8" s="31">
        <v>1</v>
      </c>
      <c r="B8" s="31" t="s">
        <v>359</v>
      </c>
      <c r="C8" s="31" t="s">
        <v>321</v>
      </c>
      <c r="D8" s="31" t="s">
        <v>391</v>
      </c>
      <c r="E8" s="32" t="s">
        <v>287</v>
      </c>
      <c r="F8" s="32" t="s">
        <v>185</v>
      </c>
      <c r="G8" s="33">
        <v>29511</v>
      </c>
      <c r="H8" s="33">
        <v>32565</v>
      </c>
      <c r="I8" s="33">
        <v>28189</v>
      </c>
      <c r="J8" s="33">
        <v>28189</v>
      </c>
      <c r="K8" s="33">
        <v>28189</v>
      </c>
      <c r="L8" s="33">
        <v>28189</v>
      </c>
      <c r="M8" s="34">
        <v>4675</v>
      </c>
      <c r="N8" s="34">
        <v>4675</v>
      </c>
      <c r="O8" s="34">
        <v>6210</v>
      </c>
      <c r="P8" s="34">
        <v>6210</v>
      </c>
      <c r="Q8" s="34">
        <v>5442</v>
      </c>
      <c r="R8" s="34">
        <v>6628</v>
      </c>
      <c r="S8" s="34">
        <v>5443</v>
      </c>
      <c r="T8" s="34">
        <v>5932</v>
      </c>
      <c r="U8" s="35">
        <f>SUM(M8+O8+Q8+S8)</f>
        <v>21770</v>
      </c>
      <c r="V8" s="35">
        <f>SUM(N8+P8+R8+T8)</f>
        <v>23445</v>
      </c>
      <c r="W8" s="36">
        <f>V8/U8</f>
        <v>1.0769407441433165</v>
      </c>
      <c r="X8" s="37" t="s">
        <v>664</v>
      </c>
    </row>
    <row r="9" spans="1:24" ht="121.5" customHeight="1">
      <c r="A9" s="31">
        <v>2</v>
      </c>
      <c r="B9" s="31" t="s">
        <v>359</v>
      </c>
      <c r="C9" s="31" t="s">
        <v>321</v>
      </c>
      <c r="D9" s="31" t="s">
        <v>391</v>
      </c>
      <c r="E9" s="32" t="s">
        <v>286</v>
      </c>
      <c r="F9" s="32" t="s">
        <v>177</v>
      </c>
      <c r="G9" s="33">
        <v>21685</v>
      </c>
      <c r="H9" s="33">
        <v>21157</v>
      </c>
      <c r="I9" s="33">
        <v>20673</v>
      </c>
      <c r="J9" s="33">
        <v>20673</v>
      </c>
      <c r="K9" s="33">
        <v>20673</v>
      </c>
      <c r="L9" s="33">
        <v>20673</v>
      </c>
      <c r="M9" s="34">
        <v>2369</v>
      </c>
      <c r="N9" s="34">
        <v>2380</v>
      </c>
      <c r="O9" s="34">
        <v>3230</v>
      </c>
      <c r="P9" s="34">
        <v>3233</v>
      </c>
      <c r="Q9" s="34">
        <v>2821</v>
      </c>
      <c r="R9" s="34">
        <v>3371</v>
      </c>
      <c r="S9" s="34">
        <v>2806</v>
      </c>
      <c r="T9" s="34">
        <v>3155</v>
      </c>
      <c r="U9" s="35">
        <f t="shared" ref="U9:V16" si="0">SUM(M9+O9+Q9+S9)</f>
        <v>11226</v>
      </c>
      <c r="V9" s="35">
        <f t="shared" si="0"/>
        <v>12139</v>
      </c>
      <c r="W9" s="36">
        <f t="shared" ref="W9:W16" si="1">V9/U9</f>
        <v>1.0813290575449848</v>
      </c>
      <c r="X9" s="37" t="s">
        <v>664</v>
      </c>
    </row>
    <row r="10" spans="1:24" ht="121.5" customHeight="1">
      <c r="A10" s="31">
        <v>3</v>
      </c>
      <c r="B10" s="31" t="s">
        <v>359</v>
      </c>
      <c r="C10" s="31" t="s">
        <v>321</v>
      </c>
      <c r="D10" s="31" t="s">
        <v>391</v>
      </c>
      <c r="E10" s="32" t="s">
        <v>285</v>
      </c>
      <c r="F10" s="32" t="s">
        <v>98</v>
      </c>
      <c r="G10" s="33">
        <v>197295</v>
      </c>
      <c r="H10" s="33">
        <v>195698</v>
      </c>
      <c r="I10" s="33">
        <v>189504</v>
      </c>
      <c r="J10" s="33">
        <v>189504</v>
      </c>
      <c r="K10" s="33">
        <v>189504</v>
      </c>
      <c r="L10" s="33">
        <v>189504</v>
      </c>
      <c r="M10" s="34">
        <v>31766</v>
      </c>
      <c r="N10" s="34">
        <v>31766</v>
      </c>
      <c r="O10" s="34">
        <v>38215</v>
      </c>
      <c r="P10" s="34">
        <v>38215</v>
      </c>
      <c r="Q10" s="34">
        <v>34989</v>
      </c>
      <c r="R10" s="34">
        <v>40629</v>
      </c>
      <c r="S10" s="34">
        <v>34992</v>
      </c>
      <c r="T10" s="34">
        <v>41541</v>
      </c>
      <c r="U10" s="35">
        <f t="shared" si="0"/>
        <v>139962</v>
      </c>
      <c r="V10" s="35">
        <f t="shared" si="0"/>
        <v>152151</v>
      </c>
      <c r="W10" s="36">
        <f t="shared" si="1"/>
        <v>1.087087923865049</v>
      </c>
      <c r="X10" s="37" t="s">
        <v>664</v>
      </c>
    </row>
    <row r="11" spans="1:24" ht="121.5" customHeight="1">
      <c r="A11" s="31">
        <v>4</v>
      </c>
      <c r="B11" s="31" t="s">
        <v>359</v>
      </c>
      <c r="C11" s="31" t="s">
        <v>321</v>
      </c>
      <c r="D11" s="31" t="s">
        <v>391</v>
      </c>
      <c r="E11" s="32" t="s">
        <v>288</v>
      </c>
      <c r="F11" s="32" t="s">
        <v>175</v>
      </c>
      <c r="G11" s="33">
        <v>11733</v>
      </c>
      <c r="H11" s="33">
        <v>23571</v>
      </c>
      <c r="I11" s="33">
        <v>24509</v>
      </c>
      <c r="J11" s="33">
        <v>23570</v>
      </c>
      <c r="K11" s="33">
        <v>23570</v>
      </c>
      <c r="L11" s="33">
        <v>23570</v>
      </c>
      <c r="M11" s="34">
        <v>3030</v>
      </c>
      <c r="N11" s="34">
        <v>3057</v>
      </c>
      <c r="O11" s="34">
        <v>3101</v>
      </c>
      <c r="P11" s="34">
        <v>2888</v>
      </c>
      <c r="Q11" s="34">
        <v>2788</v>
      </c>
      <c r="R11" s="34">
        <v>2754</v>
      </c>
      <c r="S11" s="34">
        <v>2971</v>
      </c>
      <c r="T11" s="34">
        <v>2667</v>
      </c>
      <c r="U11" s="35">
        <f t="shared" si="0"/>
        <v>11890</v>
      </c>
      <c r="V11" s="35">
        <f t="shared" si="0"/>
        <v>11366</v>
      </c>
      <c r="W11" s="36">
        <f t="shared" si="1"/>
        <v>0.9559293523969723</v>
      </c>
      <c r="X11" s="37" t="s">
        <v>664</v>
      </c>
    </row>
    <row r="12" spans="1:24" ht="121.5" customHeight="1">
      <c r="A12" s="31">
        <v>5</v>
      </c>
      <c r="B12" s="31" t="s">
        <v>359</v>
      </c>
      <c r="C12" s="31" t="s">
        <v>397</v>
      </c>
      <c r="D12" s="31" t="s">
        <v>392</v>
      </c>
      <c r="E12" s="32" t="s">
        <v>347</v>
      </c>
      <c r="F12" s="32" t="s">
        <v>175</v>
      </c>
      <c r="G12" s="33">
        <v>2032</v>
      </c>
      <c r="H12" s="33">
        <v>2079</v>
      </c>
      <c r="I12" s="33">
        <v>2109</v>
      </c>
      <c r="J12" s="33">
        <v>2112</v>
      </c>
      <c r="K12" s="33">
        <v>2112</v>
      </c>
      <c r="L12" s="33">
        <v>2112</v>
      </c>
      <c r="M12" s="34">
        <v>520</v>
      </c>
      <c r="N12" s="34">
        <v>558</v>
      </c>
      <c r="O12" s="34">
        <v>579</v>
      </c>
      <c r="P12" s="34">
        <v>552</v>
      </c>
      <c r="Q12" s="34">
        <v>549</v>
      </c>
      <c r="R12" s="34">
        <v>580</v>
      </c>
      <c r="S12" s="34">
        <v>559</v>
      </c>
      <c r="T12" s="34">
        <v>520</v>
      </c>
      <c r="U12" s="35">
        <f t="shared" si="0"/>
        <v>2207</v>
      </c>
      <c r="V12" s="35">
        <f t="shared" si="0"/>
        <v>2210</v>
      </c>
      <c r="W12" s="36">
        <f t="shared" si="1"/>
        <v>1.0013593112822836</v>
      </c>
      <c r="X12" s="37" t="s">
        <v>664</v>
      </c>
    </row>
    <row r="13" spans="1:24" ht="121.5" customHeight="1">
      <c r="A13" s="31">
        <v>6</v>
      </c>
      <c r="B13" s="31" t="s">
        <v>359</v>
      </c>
      <c r="C13" s="31" t="s">
        <v>397</v>
      </c>
      <c r="D13" s="31" t="s">
        <v>392</v>
      </c>
      <c r="E13" s="32" t="s">
        <v>214</v>
      </c>
      <c r="F13" s="32" t="s">
        <v>175</v>
      </c>
      <c r="G13" s="33"/>
      <c r="H13" s="33"/>
      <c r="I13" s="33"/>
      <c r="J13" s="33"/>
      <c r="K13" s="33"/>
      <c r="L13" s="33"/>
      <c r="M13" s="34">
        <v>780</v>
      </c>
      <c r="N13" s="34">
        <v>735</v>
      </c>
      <c r="O13" s="34">
        <v>916</v>
      </c>
      <c r="P13" s="34">
        <v>1003</v>
      </c>
      <c r="Q13" s="34">
        <v>900</v>
      </c>
      <c r="R13" s="34">
        <v>1022</v>
      </c>
      <c r="S13" s="34">
        <v>873</v>
      </c>
      <c r="T13" s="34">
        <v>1032</v>
      </c>
      <c r="U13" s="35">
        <v>3469</v>
      </c>
      <c r="V13" s="35">
        <f t="shared" si="0"/>
        <v>3792</v>
      </c>
      <c r="W13" s="36">
        <f t="shared" si="1"/>
        <v>1.0931104064571924</v>
      </c>
      <c r="X13" s="37" t="s">
        <v>664</v>
      </c>
    </row>
    <row r="14" spans="1:24" ht="121.5" customHeight="1">
      <c r="A14" s="31">
        <v>7</v>
      </c>
      <c r="B14" s="31" t="s">
        <v>229</v>
      </c>
      <c r="C14" s="31" t="s">
        <v>398</v>
      </c>
      <c r="D14" s="31" t="s">
        <v>392</v>
      </c>
      <c r="E14" s="32" t="s">
        <v>649</v>
      </c>
      <c r="F14" s="32" t="s">
        <v>109</v>
      </c>
      <c r="G14" s="33">
        <v>7824</v>
      </c>
      <c r="H14" s="33">
        <v>7480</v>
      </c>
      <c r="I14" s="33">
        <v>7263</v>
      </c>
      <c r="J14" s="33">
        <v>7263</v>
      </c>
      <c r="K14" s="33">
        <v>7263</v>
      </c>
      <c r="L14" s="33">
        <v>7263</v>
      </c>
      <c r="M14" s="34">
        <v>1274</v>
      </c>
      <c r="N14" s="34">
        <v>1219</v>
      </c>
      <c r="O14" s="34">
        <v>1477</v>
      </c>
      <c r="P14" s="34">
        <v>1582</v>
      </c>
      <c r="Q14" s="34">
        <v>1450</v>
      </c>
      <c r="R14" s="34">
        <v>1573</v>
      </c>
      <c r="S14" s="34">
        <v>1400</v>
      </c>
      <c r="T14" s="34">
        <v>1625</v>
      </c>
      <c r="U14" s="35">
        <f t="shared" si="0"/>
        <v>5601</v>
      </c>
      <c r="V14" s="35">
        <f t="shared" si="0"/>
        <v>5999</v>
      </c>
      <c r="W14" s="36">
        <f t="shared" si="1"/>
        <v>1.0710587395108015</v>
      </c>
      <c r="X14" s="37" t="s">
        <v>664</v>
      </c>
    </row>
    <row r="15" spans="1:24" ht="121.5" customHeight="1">
      <c r="A15" s="31">
        <v>8</v>
      </c>
      <c r="B15" s="31" t="s">
        <v>359</v>
      </c>
      <c r="C15" s="31" t="s">
        <v>398</v>
      </c>
      <c r="D15" s="31" t="s">
        <v>392</v>
      </c>
      <c r="E15" s="32" t="s">
        <v>293</v>
      </c>
      <c r="F15" s="32" t="s">
        <v>175</v>
      </c>
      <c r="G15" s="33">
        <v>0</v>
      </c>
      <c r="H15" s="33">
        <v>0</v>
      </c>
      <c r="I15" s="33">
        <v>0</v>
      </c>
      <c r="J15" s="33">
        <v>1</v>
      </c>
      <c r="K15" s="33">
        <v>1</v>
      </c>
      <c r="L15" s="33">
        <v>1</v>
      </c>
      <c r="M15" s="34">
        <v>0</v>
      </c>
      <c r="N15" s="34">
        <v>0</v>
      </c>
      <c r="O15" s="34">
        <v>2</v>
      </c>
      <c r="P15" s="34">
        <v>0</v>
      </c>
      <c r="Q15" s="34">
        <v>1</v>
      </c>
      <c r="R15" s="34">
        <v>0</v>
      </c>
      <c r="S15" s="34">
        <v>1</v>
      </c>
      <c r="T15" s="34">
        <v>0</v>
      </c>
      <c r="U15" s="35">
        <f t="shared" si="0"/>
        <v>4</v>
      </c>
      <c r="V15" s="35">
        <f t="shared" si="0"/>
        <v>0</v>
      </c>
      <c r="W15" s="36">
        <f t="shared" si="1"/>
        <v>0</v>
      </c>
      <c r="X15" s="37" t="s">
        <v>664</v>
      </c>
    </row>
    <row r="16" spans="1:24" ht="121.5" customHeight="1">
      <c r="A16" s="31">
        <v>9</v>
      </c>
      <c r="B16" s="31" t="s">
        <v>359</v>
      </c>
      <c r="C16" s="31" t="s">
        <v>398</v>
      </c>
      <c r="D16" s="31" t="s">
        <v>392</v>
      </c>
      <c r="E16" s="32" t="s">
        <v>294</v>
      </c>
      <c r="F16" s="32" t="s">
        <v>175</v>
      </c>
      <c r="G16" s="33">
        <v>1</v>
      </c>
      <c r="H16" s="33">
        <v>0</v>
      </c>
      <c r="I16" s="33">
        <v>0</v>
      </c>
      <c r="J16" s="33">
        <v>1</v>
      </c>
      <c r="K16" s="33">
        <v>1</v>
      </c>
      <c r="L16" s="33">
        <v>1</v>
      </c>
      <c r="M16" s="34">
        <v>0</v>
      </c>
      <c r="N16" s="34">
        <v>0</v>
      </c>
      <c r="O16" s="34">
        <v>0</v>
      </c>
      <c r="P16" s="34">
        <v>0</v>
      </c>
      <c r="Q16" s="34">
        <v>0</v>
      </c>
      <c r="R16" s="34">
        <v>0</v>
      </c>
      <c r="S16" s="34">
        <v>0</v>
      </c>
      <c r="T16" s="34">
        <v>0</v>
      </c>
      <c r="U16" s="35">
        <f t="shared" si="0"/>
        <v>0</v>
      </c>
      <c r="V16" s="35">
        <f t="shared" si="0"/>
        <v>0</v>
      </c>
      <c r="W16" s="36" t="e">
        <f t="shared" si="1"/>
        <v>#DIV/0!</v>
      </c>
      <c r="X16" s="37" t="s">
        <v>664</v>
      </c>
    </row>
    <row r="17" spans="1:24" ht="90" customHeight="1">
      <c r="A17" s="38">
        <v>10</v>
      </c>
      <c r="B17" s="38" t="s">
        <v>359</v>
      </c>
      <c r="C17" s="38" t="s">
        <v>398</v>
      </c>
      <c r="D17" s="38" t="s">
        <v>392</v>
      </c>
      <c r="E17" s="39" t="s">
        <v>295</v>
      </c>
      <c r="F17" s="39" t="s">
        <v>175</v>
      </c>
      <c r="G17" s="40" t="s">
        <v>175</v>
      </c>
      <c r="H17" s="40" t="s">
        <v>175</v>
      </c>
      <c r="I17" s="40" t="s">
        <v>175</v>
      </c>
      <c r="J17" s="40" t="s">
        <v>175</v>
      </c>
      <c r="K17" s="40" t="s">
        <v>175</v>
      </c>
      <c r="L17" s="40" t="s">
        <v>175</v>
      </c>
      <c r="M17" s="41"/>
      <c r="N17" s="41"/>
      <c r="O17" s="41"/>
      <c r="P17" s="41"/>
      <c r="Q17" s="41"/>
      <c r="R17" s="41"/>
      <c r="S17" s="41"/>
      <c r="T17" s="41"/>
      <c r="U17" s="41">
        <f t="shared" ref="U17:V78" si="2">SUM(M17+O17+Q17+S17)</f>
        <v>0</v>
      </c>
      <c r="V17" s="41">
        <f t="shared" ref="V17:V76" si="3">SUM(N17+P17+R17+T17)</f>
        <v>0</v>
      </c>
      <c r="W17" s="42" t="e">
        <f t="shared" ref="W17:W78" si="4">V17/U17</f>
        <v>#DIV/0!</v>
      </c>
      <c r="X17" s="41" t="s">
        <v>672</v>
      </c>
    </row>
    <row r="18" spans="1:24" ht="90" customHeight="1">
      <c r="A18" s="38">
        <v>11</v>
      </c>
      <c r="B18" s="38" t="s">
        <v>359</v>
      </c>
      <c r="C18" s="38" t="s">
        <v>398</v>
      </c>
      <c r="D18" s="38" t="s">
        <v>392</v>
      </c>
      <c r="E18" s="39" t="s">
        <v>296</v>
      </c>
      <c r="F18" s="39" t="s">
        <v>175</v>
      </c>
      <c r="G18" s="40" t="s">
        <v>175</v>
      </c>
      <c r="H18" s="40" t="s">
        <v>175</v>
      </c>
      <c r="I18" s="40" t="s">
        <v>175</v>
      </c>
      <c r="J18" s="40" t="s">
        <v>175</v>
      </c>
      <c r="K18" s="40" t="s">
        <v>175</v>
      </c>
      <c r="L18" s="40" t="s">
        <v>175</v>
      </c>
      <c r="M18" s="41"/>
      <c r="N18" s="41"/>
      <c r="O18" s="41"/>
      <c r="P18" s="41"/>
      <c r="Q18" s="41"/>
      <c r="R18" s="41"/>
      <c r="S18" s="41"/>
      <c r="T18" s="41"/>
      <c r="U18" s="41">
        <f t="shared" si="2"/>
        <v>0</v>
      </c>
      <c r="V18" s="41">
        <f t="shared" si="3"/>
        <v>0</v>
      </c>
      <c r="W18" s="42" t="e">
        <f t="shared" si="4"/>
        <v>#DIV/0!</v>
      </c>
      <c r="X18" s="41" t="s">
        <v>672</v>
      </c>
    </row>
    <row r="19" spans="1:24" ht="90" customHeight="1">
      <c r="A19" s="38">
        <v>12</v>
      </c>
      <c r="B19" s="38" t="s">
        <v>359</v>
      </c>
      <c r="C19" s="38" t="s">
        <v>398</v>
      </c>
      <c r="D19" s="38" t="s">
        <v>392</v>
      </c>
      <c r="E19" s="39" t="s">
        <v>297</v>
      </c>
      <c r="F19" s="39" t="s">
        <v>175</v>
      </c>
      <c r="G19" s="40" t="s">
        <v>175</v>
      </c>
      <c r="H19" s="40" t="s">
        <v>175</v>
      </c>
      <c r="I19" s="40" t="s">
        <v>175</v>
      </c>
      <c r="J19" s="40" t="s">
        <v>175</v>
      </c>
      <c r="K19" s="40" t="s">
        <v>175</v>
      </c>
      <c r="L19" s="40" t="s">
        <v>175</v>
      </c>
      <c r="M19" s="41"/>
      <c r="N19" s="41"/>
      <c r="O19" s="41"/>
      <c r="P19" s="41"/>
      <c r="Q19" s="41"/>
      <c r="R19" s="41"/>
      <c r="S19" s="41"/>
      <c r="T19" s="41"/>
      <c r="U19" s="41">
        <f t="shared" si="2"/>
        <v>0</v>
      </c>
      <c r="V19" s="41">
        <f t="shared" si="3"/>
        <v>0</v>
      </c>
      <c r="W19" s="42" t="e">
        <f t="shared" si="4"/>
        <v>#DIV/0!</v>
      </c>
      <c r="X19" s="41" t="s">
        <v>672</v>
      </c>
    </row>
    <row r="20" spans="1:24" ht="121.5" customHeight="1">
      <c r="A20" s="31">
        <v>13</v>
      </c>
      <c r="B20" s="31" t="s">
        <v>359</v>
      </c>
      <c r="C20" s="31" t="s">
        <v>399</v>
      </c>
      <c r="D20" s="31" t="s">
        <v>379</v>
      </c>
      <c r="E20" s="32" t="s">
        <v>362</v>
      </c>
      <c r="F20" s="32" t="s">
        <v>175</v>
      </c>
      <c r="G20" s="33"/>
      <c r="H20" s="33"/>
      <c r="I20" s="33"/>
      <c r="J20" s="33"/>
      <c r="K20" s="33"/>
      <c r="L20" s="33"/>
      <c r="M20" s="34">
        <v>510</v>
      </c>
      <c r="N20" s="34">
        <v>510</v>
      </c>
      <c r="O20" s="34">
        <v>678</v>
      </c>
      <c r="P20" s="34">
        <v>678</v>
      </c>
      <c r="Q20" s="34">
        <v>595</v>
      </c>
      <c r="R20" s="34">
        <v>820</v>
      </c>
      <c r="S20" s="34">
        <v>593</v>
      </c>
      <c r="T20" s="34">
        <v>925</v>
      </c>
      <c r="U20" s="35">
        <f t="shared" si="2"/>
        <v>2376</v>
      </c>
      <c r="V20" s="35">
        <f t="shared" si="2"/>
        <v>2933</v>
      </c>
      <c r="W20" s="36">
        <f t="shared" si="4"/>
        <v>1.2344276094276094</v>
      </c>
      <c r="X20" s="37" t="s">
        <v>664</v>
      </c>
    </row>
    <row r="21" spans="1:24" ht="90" customHeight="1">
      <c r="A21" s="43">
        <v>14</v>
      </c>
      <c r="B21" s="43" t="s">
        <v>359</v>
      </c>
      <c r="C21" s="43" t="s">
        <v>399</v>
      </c>
      <c r="D21" s="43" t="s">
        <v>379</v>
      </c>
      <c r="E21" s="39" t="s">
        <v>363</v>
      </c>
      <c r="F21" s="39" t="s">
        <v>175</v>
      </c>
      <c r="G21" s="40" t="s">
        <v>175</v>
      </c>
      <c r="H21" s="40" t="s">
        <v>175</v>
      </c>
      <c r="I21" s="40" t="s">
        <v>175</v>
      </c>
      <c r="J21" s="40" t="s">
        <v>175</v>
      </c>
      <c r="K21" s="40" t="s">
        <v>175</v>
      </c>
      <c r="L21" s="40" t="s">
        <v>175</v>
      </c>
      <c r="M21" s="41"/>
      <c r="N21" s="41"/>
      <c r="O21" s="41"/>
      <c r="P21" s="41"/>
      <c r="Q21" s="41"/>
      <c r="R21" s="41"/>
      <c r="S21" s="41"/>
      <c r="T21" s="41"/>
      <c r="U21" s="41">
        <f t="shared" si="2"/>
        <v>0</v>
      </c>
      <c r="V21" s="41">
        <f t="shared" si="3"/>
        <v>0</v>
      </c>
      <c r="W21" s="42" t="e">
        <f t="shared" si="4"/>
        <v>#DIV/0!</v>
      </c>
      <c r="X21" s="41" t="s">
        <v>672</v>
      </c>
    </row>
    <row r="22" spans="1:24" ht="121.5" customHeight="1">
      <c r="A22" s="31">
        <v>15</v>
      </c>
      <c r="B22" s="31" t="s">
        <v>359</v>
      </c>
      <c r="C22" s="31" t="s">
        <v>399</v>
      </c>
      <c r="D22" s="31" t="s">
        <v>379</v>
      </c>
      <c r="E22" s="32" t="s">
        <v>298</v>
      </c>
      <c r="F22" s="32" t="s">
        <v>175</v>
      </c>
      <c r="G22" s="33" t="s">
        <v>175</v>
      </c>
      <c r="H22" s="33" t="s">
        <v>175</v>
      </c>
      <c r="I22" s="33" t="s">
        <v>175</v>
      </c>
      <c r="J22" s="33" t="s">
        <v>175</v>
      </c>
      <c r="K22" s="33" t="s">
        <v>175</v>
      </c>
      <c r="L22" s="33" t="s">
        <v>175</v>
      </c>
      <c r="M22" s="34">
        <v>1279</v>
      </c>
      <c r="N22" s="34">
        <v>1279</v>
      </c>
      <c r="O22" s="34">
        <v>1613</v>
      </c>
      <c r="P22" s="34">
        <v>1613</v>
      </c>
      <c r="Q22" s="34">
        <v>1449</v>
      </c>
      <c r="R22" s="34">
        <v>1564</v>
      </c>
      <c r="S22" s="34">
        <v>1443</v>
      </c>
      <c r="T22" s="34">
        <v>1647</v>
      </c>
      <c r="U22" s="35">
        <f t="shared" si="2"/>
        <v>5784</v>
      </c>
      <c r="V22" s="35">
        <f t="shared" si="2"/>
        <v>6103</v>
      </c>
      <c r="W22" s="44">
        <f t="shared" si="4"/>
        <v>1.0551521438450899</v>
      </c>
      <c r="X22" s="37" t="s">
        <v>664</v>
      </c>
    </row>
    <row r="23" spans="1:24" ht="121.5" customHeight="1">
      <c r="A23" s="31">
        <v>16</v>
      </c>
      <c r="B23" s="31" t="s">
        <v>359</v>
      </c>
      <c r="C23" s="31" t="s">
        <v>399</v>
      </c>
      <c r="D23" s="31" t="s">
        <v>379</v>
      </c>
      <c r="E23" s="32" t="s">
        <v>299</v>
      </c>
      <c r="F23" s="32" t="s">
        <v>175</v>
      </c>
      <c r="G23" s="33" t="s">
        <v>175</v>
      </c>
      <c r="H23" s="33" t="s">
        <v>175</v>
      </c>
      <c r="I23" s="33" t="s">
        <v>175</v>
      </c>
      <c r="J23" s="33" t="s">
        <v>175</v>
      </c>
      <c r="K23" s="33" t="s">
        <v>175</v>
      </c>
      <c r="L23" s="33" t="s">
        <v>175</v>
      </c>
      <c r="M23" s="34">
        <v>224</v>
      </c>
      <c r="N23" s="34">
        <v>224</v>
      </c>
      <c r="O23" s="34">
        <v>227</v>
      </c>
      <c r="P23" s="34">
        <v>227</v>
      </c>
      <c r="Q23" s="34">
        <v>226</v>
      </c>
      <c r="R23" s="34">
        <v>201</v>
      </c>
      <c r="S23" s="34">
        <v>225</v>
      </c>
      <c r="T23" s="34">
        <v>210</v>
      </c>
      <c r="U23" s="35">
        <f t="shared" si="2"/>
        <v>902</v>
      </c>
      <c r="V23" s="35">
        <f t="shared" si="2"/>
        <v>862</v>
      </c>
      <c r="W23" s="44">
        <f t="shared" si="4"/>
        <v>0.95565410199556544</v>
      </c>
      <c r="X23" s="37" t="s">
        <v>664</v>
      </c>
    </row>
    <row r="24" spans="1:24" ht="90" customHeight="1">
      <c r="A24" s="38">
        <v>17</v>
      </c>
      <c r="B24" s="38" t="s">
        <v>359</v>
      </c>
      <c r="C24" s="38" t="s">
        <v>400</v>
      </c>
      <c r="D24" s="38" t="s">
        <v>379</v>
      </c>
      <c r="E24" s="39" t="s">
        <v>300</v>
      </c>
      <c r="F24" s="39" t="s">
        <v>175</v>
      </c>
      <c r="G24" s="40" t="s">
        <v>175</v>
      </c>
      <c r="H24" s="40" t="s">
        <v>175</v>
      </c>
      <c r="I24" s="40" t="s">
        <v>175</v>
      </c>
      <c r="J24" s="40" t="s">
        <v>175</v>
      </c>
      <c r="K24" s="40" t="s">
        <v>175</v>
      </c>
      <c r="L24" s="40" t="s">
        <v>175</v>
      </c>
      <c r="M24" s="41"/>
      <c r="N24" s="41"/>
      <c r="O24" s="41"/>
      <c r="P24" s="41"/>
      <c r="Q24" s="41"/>
      <c r="R24" s="41"/>
      <c r="S24" s="41"/>
      <c r="T24" s="41"/>
      <c r="U24" s="41">
        <f t="shared" si="2"/>
        <v>0</v>
      </c>
      <c r="V24" s="41">
        <f t="shared" si="3"/>
        <v>0</v>
      </c>
      <c r="W24" s="42" t="e">
        <f t="shared" si="4"/>
        <v>#DIV/0!</v>
      </c>
      <c r="X24" s="45"/>
    </row>
    <row r="25" spans="1:24" ht="90" customHeight="1">
      <c r="A25" s="38">
        <v>18</v>
      </c>
      <c r="B25" s="38" t="s">
        <v>359</v>
      </c>
      <c r="C25" s="38" t="s">
        <v>400</v>
      </c>
      <c r="D25" s="38" t="s">
        <v>379</v>
      </c>
      <c r="E25" s="39" t="s">
        <v>301</v>
      </c>
      <c r="F25" s="39" t="s">
        <v>175</v>
      </c>
      <c r="G25" s="40" t="s">
        <v>175</v>
      </c>
      <c r="H25" s="40" t="s">
        <v>175</v>
      </c>
      <c r="I25" s="40" t="s">
        <v>175</v>
      </c>
      <c r="J25" s="40" t="s">
        <v>175</v>
      </c>
      <c r="K25" s="40" t="s">
        <v>175</v>
      </c>
      <c r="L25" s="40" t="s">
        <v>175</v>
      </c>
      <c r="M25" s="41"/>
      <c r="N25" s="41"/>
      <c r="O25" s="41"/>
      <c r="P25" s="41"/>
      <c r="Q25" s="41"/>
      <c r="R25" s="41"/>
      <c r="S25" s="41"/>
      <c r="T25" s="41"/>
      <c r="U25" s="41">
        <f t="shared" si="2"/>
        <v>0</v>
      </c>
      <c r="V25" s="41">
        <f t="shared" si="3"/>
        <v>0</v>
      </c>
      <c r="W25" s="42" t="e">
        <f t="shared" si="4"/>
        <v>#DIV/0!</v>
      </c>
      <c r="X25" s="45"/>
    </row>
    <row r="26" spans="1:24" ht="121.5" customHeight="1">
      <c r="A26" s="31">
        <v>19</v>
      </c>
      <c r="B26" s="31" t="s">
        <v>359</v>
      </c>
      <c r="C26" s="31" t="s">
        <v>646</v>
      </c>
      <c r="D26" s="31" t="s">
        <v>213</v>
      </c>
      <c r="E26" s="32" t="s">
        <v>648</v>
      </c>
      <c r="F26" s="32" t="s">
        <v>175</v>
      </c>
      <c r="G26" s="33"/>
      <c r="H26" s="33"/>
      <c r="I26" s="33"/>
      <c r="J26" s="33"/>
      <c r="K26" s="33"/>
      <c r="L26" s="33"/>
      <c r="M26" s="34">
        <v>22974</v>
      </c>
      <c r="N26" s="34">
        <v>22974</v>
      </c>
      <c r="O26" s="34">
        <v>24941</v>
      </c>
      <c r="P26" s="34">
        <v>24941</v>
      </c>
      <c r="Q26" s="34">
        <v>23958</v>
      </c>
      <c r="R26" s="34">
        <v>25624</v>
      </c>
      <c r="S26" s="34">
        <v>23958</v>
      </c>
      <c r="T26" s="34">
        <v>25261</v>
      </c>
      <c r="U26" s="35">
        <f t="shared" si="2"/>
        <v>95831</v>
      </c>
      <c r="V26" s="35">
        <f t="shared" si="2"/>
        <v>98800</v>
      </c>
      <c r="W26" s="44">
        <f t="shared" si="4"/>
        <v>1.0309816239004079</v>
      </c>
      <c r="X26" s="37" t="s">
        <v>664</v>
      </c>
    </row>
    <row r="27" spans="1:24" ht="121.5" customHeight="1">
      <c r="A27" s="31">
        <v>20</v>
      </c>
      <c r="B27" s="31" t="s">
        <v>359</v>
      </c>
      <c r="C27" s="31" t="s">
        <v>646</v>
      </c>
      <c r="D27" s="31" t="s">
        <v>213</v>
      </c>
      <c r="E27" s="32" t="s">
        <v>650</v>
      </c>
      <c r="F27" s="32"/>
      <c r="G27" s="33"/>
      <c r="H27" s="33"/>
      <c r="I27" s="33"/>
      <c r="J27" s="33"/>
      <c r="K27" s="33"/>
      <c r="L27" s="33"/>
      <c r="M27" s="34">
        <v>7787</v>
      </c>
      <c r="N27" s="34">
        <v>7787</v>
      </c>
      <c r="O27" s="34">
        <v>8700</v>
      </c>
      <c r="P27" s="34">
        <v>8700</v>
      </c>
      <c r="Q27" s="34">
        <v>8244</v>
      </c>
      <c r="R27" s="34">
        <v>8417</v>
      </c>
      <c r="S27" s="34">
        <v>8244</v>
      </c>
      <c r="T27" s="34">
        <v>8342</v>
      </c>
      <c r="U27" s="35">
        <f t="shared" si="2"/>
        <v>32975</v>
      </c>
      <c r="V27" s="35">
        <f t="shared" si="2"/>
        <v>33246</v>
      </c>
      <c r="W27" s="44">
        <f t="shared" si="4"/>
        <v>1.0082183472327522</v>
      </c>
      <c r="X27" s="37" t="s">
        <v>664</v>
      </c>
    </row>
    <row r="28" spans="1:24" ht="94.5" customHeight="1">
      <c r="A28" s="31">
        <v>21</v>
      </c>
      <c r="B28" s="31" t="s">
        <v>359</v>
      </c>
      <c r="C28" s="31" t="s">
        <v>401</v>
      </c>
      <c r="D28" s="31" t="s">
        <v>533</v>
      </c>
      <c r="E28" s="32" t="s">
        <v>312</v>
      </c>
      <c r="F28" s="32" t="s">
        <v>175</v>
      </c>
      <c r="G28" s="33"/>
      <c r="H28" s="33"/>
      <c r="I28" s="33"/>
      <c r="J28" s="33"/>
      <c r="K28" s="33"/>
      <c r="L28" s="33"/>
      <c r="M28" s="46"/>
      <c r="N28" s="46"/>
      <c r="O28" s="46"/>
      <c r="P28" s="46"/>
      <c r="Q28" s="46"/>
      <c r="R28" s="46"/>
      <c r="S28" s="46"/>
      <c r="T28" s="46"/>
      <c r="U28" s="46">
        <f t="shared" si="2"/>
        <v>0</v>
      </c>
      <c r="V28" s="46">
        <f t="shared" si="3"/>
        <v>0</v>
      </c>
      <c r="W28" s="44" t="e">
        <f t="shared" si="4"/>
        <v>#DIV/0!</v>
      </c>
      <c r="X28" s="47" t="s">
        <v>665</v>
      </c>
    </row>
    <row r="29" spans="1:24" ht="94.5" customHeight="1">
      <c r="A29" s="31">
        <v>22</v>
      </c>
      <c r="B29" s="31" t="s">
        <v>359</v>
      </c>
      <c r="C29" s="31" t="s">
        <v>401</v>
      </c>
      <c r="D29" s="31" t="s">
        <v>394</v>
      </c>
      <c r="E29" s="32" t="s">
        <v>307</v>
      </c>
      <c r="F29" s="32" t="s">
        <v>175</v>
      </c>
      <c r="G29" s="33"/>
      <c r="H29" s="33"/>
      <c r="I29" s="33"/>
      <c r="J29" s="33"/>
      <c r="K29" s="33"/>
      <c r="L29" s="33"/>
      <c r="M29" s="46"/>
      <c r="N29" s="46"/>
      <c r="O29" s="46"/>
      <c r="P29" s="46"/>
      <c r="Q29" s="46"/>
      <c r="R29" s="46"/>
      <c r="S29" s="46"/>
      <c r="T29" s="46"/>
      <c r="U29" s="46">
        <f t="shared" si="2"/>
        <v>0</v>
      </c>
      <c r="V29" s="46">
        <f t="shared" si="3"/>
        <v>0</v>
      </c>
      <c r="W29" s="44" t="e">
        <f t="shared" si="4"/>
        <v>#DIV/0!</v>
      </c>
      <c r="X29" s="47" t="s">
        <v>665</v>
      </c>
    </row>
    <row r="30" spans="1:24" ht="94.5" customHeight="1">
      <c r="A30" s="31">
        <v>23</v>
      </c>
      <c r="B30" s="31" t="s">
        <v>359</v>
      </c>
      <c r="C30" s="31" t="s">
        <v>401</v>
      </c>
      <c r="D30" s="31" t="s">
        <v>533</v>
      </c>
      <c r="E30" s="32" t="s">
        <v>308</v>
      </c>
      <c r="F30" s="32" t="s">
        <v>175</v>
      </c>
      <c r="G30" s="33"/>
      <c r="H30" s="33"/>
      <c r="I30" s="33"/>
      <c r="J30" s="33"/>
      <c r="K30" s="33"/>
      <c r="L30" s="33"/>
      <c r="M30" s="46"/>
      <c r="N30" s="46"/>
      <c r="O30" s="46"/>
      <c r="P30" s="46"/>
      <c r="Q30" s="46"/>
      <c r="R30" s="46"/>
      <c r="S30" s="46"/>
      <c r="T30" s="46"/>
      <c r="U30" s="46">
        <f t="shared" si="2"/>
        <v>0</v>
      </c>
      <c r="V30" s="46">
        <f t="shared" si="3"/>
        <v>0</v>
      </c>
      <c r="W30" s="44" t="e">
        <f t="shared" si="4"/>
        <v>#DIV/0!</v>
      </c>
      <c r="X30" s="47" t="s">
        <v>665</v>
      </c>
    </row>
    <row r="31" spans="1:24" ht="94.5" customHeight="1">
      <c r="A31" s="31">
        <v>24</v>
      </c>
      <c r="B31" s="31" t="s">
        <v>359</v>
      </c>
      <c r="C31" s="31" t="s">
        <v>401</v>
      </c>
      <c r="D31" s="31" t="s">
        <v>533</v>
      </c>
      <c r="E31" s="32" t="s">
        <v>309</v>
      </c>
      <c r="F31" s="32" t="s">
        <v>175</v>
      </c>
      <c r="G31" s="33"/>
      <c r="H31" s="33"/>
      <c r="I31" s="33"/>
      <c r="J31" s="33"/>
      <c r="K31" s="33"/>
      <c r="L31" s="33"/>
      <c r="M31" s="46"/>
      <c r="N31" s="46"/>
      <c r="O31" s="46"/>
      <c r="P31" s="46"/>
      <c r="Q31" s="46"/>
      <c r="R31" s="46"/>
      <c r="S31" s="46"/>
      <c r="T31" s="46"/>
      <c r="U31" s="46">
        <f t="shared" si="2"/>
        <v>0</v>
      </c>
      <c r="V31" s="46">
        <f t="shared" si="3"/>
        <v>0</v>
      </c>
      <c r="W31" s="44" t="e">
        <f t="shared" si="4"/>
        <v>#DIV/0!</v>
      </c>
      <c r="X31" s="47" t="s">
        <v>665</v>
      </c>
    </row>
    <row r="32" spans="1:24" ht="94.5" customHeight="1">
      <c r="A32" s="31">
        <v>25</v>
      </c>
      <c r="B32" s="31" t="s">
        <v>359</v>
      </c>
      <c r="C32" s="31" t="s">
        <v>401</v>
      </c>
      <c r="D32" s="31" t="s">
        <v>533</v>
      </c>
      <c r="E32" s="32" t="s">
        <v>310</v>
      </c>
      <c r="F32" s="32" t="s">
        <v>175</v>
      </c>
      <c r="G32" s="33"/>
      <c r="H32" s="33"/>
      <c r="I32" s="33"/>
      <c r="J32" s="33"/>
      <c r="K32" s="33"/>
      <c r="L32" s="33"/>
      <c r="M32" s="46"/>
      <c r="N32" s="46"/>
      <c r="O32" s="46"/>
      <c r="P32" s="46"/>
      <c r="Q32" s="46"/>
      <c r="R32" s="46"/>
      <c r="S32" s="46"/>
      <c r="T32" s="46"/>
      <c r="U32" s="46">
        <f t="shared" si="2"/>
        <v>0</v>
      </c>
      <c r="V32" s="46">
        <f t="shared" si="3"/>
        <v>0</v>
      </c>
      <c r="W32" s="44" t="e">
        <f t="shared" si="4"/>
        <v>#DIV/0!</v>
      </c>
      <c r="X32" s="47" t="s">
        <v>665</v>
      </c>
    </row>
    <row r="33" spans="1:24" ht="94.5" customHeight="1">
      <c r="A33" s="31">
        <v>26</v>
      </c>
      <c r="B33" s="31" t="s">
        <v>359</v>
      </c>
      <c r="C33" s="31" t="s">
        <v>401</v>
      </c>
      <c r="D33" s="31" t="s">
        <v>533</v>
      </c>
      <c r="E33" s="32" t="s">
        <v>311</v>
      </c>
      <c r="F33" s="32" t="s">
        <v>175</v>
      </c>
      <c r="G33" s="33"/>
      <c r="H33" s="33"/>
      <c r="I33" s="33"/>
      <c r="J33" s="33"/>
      <c r="K33" s="33"/>
      <c r="L33" s="33"/>
      <c r="M33" s="46"/>
      <c r="N33" s="46"/>
      <c r="O33" s="46"/>
      <c r="P33" s="46"/>
      <c r="Q33" s="46"/>
      <c r="R33" s="46"/>
      <c r="S33" s="46"/>
      <c r="T33" s="46"/>
      <c r="U33" s="46">
        <f t="shared" si="2"/>
        <v>0</v>
      </c>
      <c r="V33" s="46">
        <f t="shared" si="3"/>
        <v>0</v>
      </c>
      <c r="W33" s="44" t="e">
        <f t="shared" si="4"/>
        <v>#DIV/0!</v>
      </c>
      <c r="X33" s="47" t="s">
        <v>665</v>
      </c>
    </row>
    <row r="34" spans="1:24" ht="121.5" customHeight="1">
      <c r="A34" s="31">
        <v>27</v>
      </c>
      <c r="B34" s="31" t="s">
        <v>360</v>
      </c>
      <c r="C34" s="31" t="s">
        <v>339</v>
      </c>
      <c r="D34" s="31" t="s">
        <v>395</v>
      </c>
      <c r="E34" s="32" t="s">
        <v>314</v>
      </c>
      <c r="F34" s="32" t="s">
        <v>175</v>
      </c>
      <c r="G34" s="33"/>
      <c r="H34" s="33"/>
      <c r="I34" s="33"/>
      <c r="J34" s="33"/>
      <c r="K34" s="33"/>
      <c r="L34" s="33"/>
      <c r="M34" s="34">
        <v>489</v>
      </c>
      <c r="N34" s="34">
        <v>297</v>
      </c>
      <c r="O34" s="34">
        <v>489</v>
      </c>
      <c r="P34" s="34">
        <v>682</v>
      </c>
      <c r="Q34" s="34">
        <v>489</v>
      </c>
      <c r="R34" s="34">
        <v>186</v>
      </c>
      <c r="S34" s="34">
        <v>489</v>
      </c>
      <c r="T34" s="34">
        <v>197</v>
      </c>
      <c r="U34" s="35">
        <f t="shared" si="2"/>
        <v>1956</v>
      </c>
      <c r="V34" s="35">
        <f t="shared" si="2"/>
        <v>1362</v>
      </c>
      <c r="W34" s="36">
        <f t="shared" si="4"/>
        <v>0.69631901840490795</v>
      </c>
      <c r="X34" s="37" t="s">
        <v>664</v>
      </c>
    </row>
    <row r="35" spans="1:24" ht="121.5" customHeight="1">
      <c r="A35" s="31">
        <v>28</v>
      </c>
      <c r="B35" s="31" t="s">
        <v>360</v>
      </c>
      <c r="C35" s="31" t="s">
        <v>339</v>
      </c>
      <c r="D35" s="31" t="s">
        <v>395</v>
      </c>
      <c r="E35" s="32" t="s">
        <v>315</v>
      </c>
      <c r="F35" s="32" t="s">
        <v>175</v>
      </c>
      <c r="G35" s="33"/>
      <c r="H35" s="33"/>
      <c r="I35" s="33"/>
      <c r="J35" s="33"/>
      <c r="K35" s="33"/>
      <c r="L35" s="33"/>
      <c r="M35" s="34">
        <v>6</v>
      </c>
      <c r="N35" s="34">
        <v>1</v>
      </c>
      <c r="O35" s="34">
        <v>6</v>
      </c>
      <c r="P35" s="34">
        <v>11</v>
      </c>
      <c r="Q35" s="34">
        <v>6</v>
      </c>
      <c r="R35" s="34">
        <v>0</v>
      </c>
      <c r="S35" s="34">
        <v>6</v>
      </c>
      <c r="T35" s="34">
        <v>0</v>
      </c>
      <c r="U35" s="35">
        <f t="shared" si="2"/>
        <v>24</v>
      </c>
      <c r="V35" s="35">
        <f t="shared" si="2"/>
        <v>12</v>
      </c>
      <c r="W35" s="36">
        <f t="shared" si="4"/>
        <v>0.5</v>
      </c>
      <c r="X35" s="37" t="s">
        <v>664</v>
      </c>
    </row>
    <row r="36" spans="1:24" ht="121.5" customHeight="1">
      <c r="A36" s="31">
        <v>29</v>
      </c>
      <c r="B36" s="31" t="s">
        <v>360</v>
      </c>
      <c r="C36" s="31" t="s">
        <v>340</v>
      </c>
      <c r="D36" s="31" t="s">
        <v>344</v>
      </c>
      <c r="E36" s="32" t="s">
        <v>316</v>
      </c>
      <c r="F36" s="32" t="s">
        <v>175</v>
      </c>
      <c r="G36" s="33"/>
      <c r="H36" s="33"/>
      <c r="I36" s="33"/>
      <c r="J36" s="33"/>
      <c r="K36" s="33"/>
      <c r="L36" s="33"/>
      <c r="M36" s="34">
        <v>30021</v>
      </c>
      <c r="N36" s="34">
        <v>28157</v>
      </c>
      <c r="O36" s="34">
        <v>30021</v>
      </c>
      <c r="P36" s="34">
        <v>31883</v>
      </c>
      <c r="Q36" s="34">
        <v>30021</v>
      </c>
      <c r="R36" s="34">
        <v>31571</v>
      </c>
      <c r="S36" s="34">
        <v>30017</v>
      </c>
      <c r="T36" s="34">
        <v>28692</v>
      </c>
      <c r="U36" s="35">
        <f t="shared" si="2"/>
        <v>120080</v>
      </c>
      <c r="V36" s="35">
        <f t="shared" si="2"/>
        <v>120303</v>
      </c>
      <c r="W36" s="36">
        <f t="shared" si="4"/>
        <v>1.00185709526982</v>
      </c>
      <c r="X36" s="37" t="s">
        <v>664</v>
      </c>
    </row>
    <row r="37" spans="1:24" ht="121.5" customHeight="1">
      <c r="A37" s="31">
        <v>30</v>
      </c>
      <c r="B37" s="31" t="s">
        <v>360</v>
      </c>
      <c r="C37" s="31" t="s">
        <v>341</v>
      </c>
      <c r="D37" s="31" t="s">
        <v>344</v>
      </c>
      <c r="E37" s="32" t="s">
        <v>317</v>
      </c>
      <c r="F37" s="32" t="s">
        <v>175</v>
      </c>
      <c r="G37" s="33"/>
      <c r="H37" s="33"/>
      <c r="I37" s="33"/>
      <c r="J37" s="33"/>
      <c r="K37" s="33"/>
      <c r="L37" s="33"/>
      <c r="M37" s="34">
        <v>312</v>
      </c>
      <c r="N37" s="34">
        <v>341</v>
      </c>
      <c r="O37" s="34">
        <v>312</v>
      </c>
      <c r="P37" s="34">
        <v>280</v>
      </c>
      <c r="Q37" s="34">
        <v>312</v>
      </c>
      <c r="R37" s="34">
        <v>457</v>
      </c>
      <c r="S37" s="34">
        <v>310</v>
      </c>
      <c r="T37" s="34">
        <v>298</v>
      </c>
      <c r="U37" s="35">
        <f t="shared" si="2"/>
        <v>1246</v>
      </c>
      <c r="V37" s="35">
        <f t="shared" si="2"/>
        <v>1376</v>
      </c>
      <c r="W37" s="36">
        <f t="shared" si="4"/>
        <v>1.1043338683788122</v>
      </c>
      <c r="X37" s="37" t="s">
        <v>664</v>
      </c>
    </row>
    <row r="38" spans="1:24" ht="121.5" customHeight="1">
      <c r="A38" s="31">
        <v>31</v>
      </c>
      <c r="B38" s="31" t="s">
        <v>360</v>
      </c>
      <c r="C38" s="31" t="s">
        <v>342</v>
      </c>
      <c r="D38" s="31" t="s">
        <v>344</v>
      </c>
      <c r="E38" s="32" t="s">
        <v>318</v>
      </c>
      <c r="F38" s="32" t="s">
        <v>175</v>
      </c>
      <c r="G38" s="33">
        <v>5726</v>
      </c>
      <c r="H38" s="33">
        <v>6283</v>
      </c>
      <c r="I38" s="33">
        <v>5988</v>
      </c>
      <c r="J38" s="33">
        <v>5838</v>
      </c>
      <c r="K38" s="33">
        <v>5838</v>
      </c>
      <c r="L38" s="33">
        <v>5838</v>
      </c>
      <c r="M38" s="34">
        <v>1584</v>
      </c>
      <c r="N38" s="34">
        <v>1757</v>
      </c>
      <c r="O38" s="34">
        <v>1584</v>
      </c>
      <c r="P38" s="34">
        <v>1413</v>
      </c>
      <c r="Q38" s="34">
        <v>1585</v>
      </c>
      <c r="R38" s="34">
        <v>1513</v>
      </c>
      <c r="S38" s="34">
        <v>1587</v>
      </c>
      <c r="T38" s="34">
        <v>1477</v>
      </c>
      <c r="U38" s="35">
        <f t="shared" si="2"/>
        <v>6340</v>
      </c>
      <c r="V38" s="35">
        <f t="shared" si="2"/>
        <v>6160</v>
      </c>
      <c r="W38" s="44">
        <f t="shared" si="4"/>
        <v>0.97160883280757093</v>
      </c>
      <c r="X38" s="37" t="s">
        <v>664</v>
      </c>
    </row>
    <row r="39" spans="1:24" ht="121.5" customHeight="1">
      <c r="A39" s="31">
        <v>32</v>
      </c>
      <c r="B39" s="31" t="s">
        <v>360</v>
      </c>
      <c r="C39" s="31" t="s">
        <v>343</v>
      </c>
      <c r="D39" s="31" t="s">
        <v>344</v>
      </c>
      <c r="E39" s="32" t="s">
        <v>319</v>
      </c>
      <c r="F39" s="32" t="s">
        <v>175</v>
      </c>
      <c r="G39" s="33">
        <v>4623</v>
      </c>
      <c r="H39" s="33">
        <v>4961</v>
      </c>
      <c r="I39" s="33">
        <v>5283</v>
      </c>
      <c r="J39" s="33">
        <v>4722</v>
      </c>
      <c r="K39" s="33">
        <v>4722</v>
      </c>
      <c r="L39" s="33">
        <v>4722</v>
      </c>
      <c r="M39" s="34">
        <v>1608</v>
      </c>
      <c r="N39" s="34">
        <v>1389</v>
      </c>
      <c r="O39" s="34">
        <v>1608</v>
      </c>
      <c r="P39" s="34">
        <v>1824</v>
      </c>
      <c r="Q39" s="34">
        <v>1605</v>
      </c>
      <c r="R39" s="34">
        <v>1681</v>
      </c>
      <c r="S39" s="34">
        <v>1605</v>
      </c>
      <c r="T39" s="34">
        <v>1473</v>
      </c>
      <c r="U39" s="35">
        <f t="shared" si="2"/>
        <v>6426</v>
      </c>
      <c r="V39" s="35">
        <f t="shared" si="2"/>
        <v>6367</v>
      </c>
      <c r="W39" s="44">
        <f t="shared" si="4"/>
        <v>0.99081854964207905</v>
      </c>
      <c r="X39" s="37" t="s">
        <v>664</v>
      </c>
    </row>
    <row r="40" spans="1:24" ht="121.5" customHeight="1">
      <c r="A40" s="31">
        <v>33</v>
      </c>
      <c r="B40" s="31" t="s">
        <v>360</v>
      </c>
      <c r="C40" s="31" t="s">
        <v>402</v>
      </c>
      <c r="D40" s="31" t="s">
        <v>344</v>
      </c>
      <c r="E40" s="32" t="s">
        <v>312</v>
      </c>
      <c r="F40" s="32" t="s">
        <v>175</v>
      </c>
      <c r="G40" s="33"/>
      <c r="H40" s="33"/>
      <c r="I40" s="33"/>
      <c r="J40" s="33"/>
      <c r="K40" s="33"/>
      <c r="L40" s="33"/>
      <c r="M40" s="34">
        <v>16302</v>
      </c>
      <c r="N40" s="34">
        <v>16302</v>
      </c>
      <c r="O40" s="34">
        <v>18624</v>
      </c>
      <c r="P40" s="34">
        <v>18626</v>
      </c>
      <c r="Q40" s="34">
        <v>17463</v>
      </c>
      <c r="R40" s="34">
        <v>18153</v>
      </c>
      <c r="S40" s="34">
        <v>17463</v>
      </c>
      <c r="T40" s="34">
        <v>16141</v>
      </c>
      <c r="U40" s="35">
        <f t="shared" si="2"/>
        <v>69852</v>
      </c>
      <c r="V40" s="35">
        <f t="shared" si="2"/>
        <v>69222</v>
      </c>
      <c r="W40" s="44">
        <f t="shared" si="4"/>
        <v>0.99098093111149288</v>
      </c>
      <c r="X40" s="37" t="s">
        <v>664</v>
      </c>
    </row>
    <row r="41" spans="1:24" ht="90" customHeight="1">
      <c r="A41" s="31">
        <v>34</v>
      </c>
      <c r="B41" s="31" t="s">
        <v>360</v>
      </c>
      <c r="C41" s="31" t="s">
        <v>402</v>
      </c>
      <c r="D41" s="31" t="s">
        <v>344</v>
      </c>
      <c r="E41" s="32" t="s">
        <v>307</v>
      </c>
      <c r="F41" s="32" t="s">
        <v>175</v>
      </c>
      <c r="G41" s="33"/>
      <c r="H41" s="33"/>
      <c r="I41" s="33"/>
      <c r="J41" s="33"/>
      <c r="K41" s="33"/>
      <c r="L41" s="33"/>
      <c r="M41" s="46"/>
      <c r="N41" s="46"/>
      <c r="O41" s="46"/>
      <c r="P41" s="46"/>
      <c r="Q41" s="46"/>
      <c r="R41" s="46"/>
      <c r="S41" s="46"/>
      <c r="T41" s="46"/>
      <c r="U41" s="46">
        <f t="shared" si="2"/>
        <v>0</v>
      </c>
      <c r="V41" s="46">
        <f t="shared" si="3"/>
        <v>0</v>
      </c>
      <c r="W41" s="44" t="e">
        <f t="shared" si="4"/>
        <v>#DIV/0!</v>
      </c>
      <c r="X41" s="47" t="s">
        <v>665</v>
      </c>
    </row>
    <row r="42" spans="1:24" ht="90" customHeight="1">
      <c r="A42" s="31">
        <v>35</v>
      </c>
      <c r="B42" s="31" t="s">
        <v>360</v>
      </c>
      <c r="C42" s="31" t="s">
        <v>402</v>
      </c>
      <c r="D42" s="31" t="s">
        <v>344</v>
      </c>
      <c r="E42" s="32" t="s">
        <v>308</v>
      </c>
      <c r="F42" s="32" t="s">
        <v>175</v>
      </c>
      <c r="G42" s="33"/>
      <c r="H42" s="33"/>
      <c r="I42" s="33"/>
      <c r="J42" s="33"/>
      <c r="K42" s="33"/>
      <c r="L42" s="33"/>
      <c r="M42" s="46"/>
      <c r="N42" s="46"/>
      <c r="O42" s="46"/>
      <c r="P42" s="46"/>
      <c r="Q42" s="46"/>
      <c r="R42" s="46"/>
      <c r="S42" s="46"/>
      <c r="T42" s="46"/>
      <c r="U42" s="46">
        <f t="shared" si="2"/>
        <v>0</v>
      </c>
      <c r="V42" s="46">
        <f t="shared" si="3"/>
        <v>0</v>
      </c>
      <c r="W42" s="44" t="e">
        <f t="shared" si="4"/>
        <v>#DIV/0!</v>
      </c>
      <c r="X42" s="47" t="s">
        <v>665</v>
      </c>
    </row>
    <row r="43" spans="1:24" ht="102" customHeight="1">
      <c r="A43" s="31">
        <v>36</v>
      </c>
      <c r="B43" s="31" t="s">
        <v>360</v>
      </c>
      <c r="C43" s="31" t="s">
        <v>402</v>
      </c>
      <c r="D43" s="31" t="s">
        <v>344</v>
      </c>
      <c r="E43" s="32" t="s">
        <v>309</v>
      </c>
      <c r="F43" s="32" t="s">
        <v>175</v>
      </c>
      <c r="G43" s="33"/>
      <c r="H43" s="33"/>
      <c r="I43" s="33"/>
      <c r="J43" s="33"/>
      <c r="K43" s="33"/>
      <c r="L43" s="33"/>
      <c r="M43" s="46"/>
      <c r="N43" s="46"/>
      <c r="O43" s="46"/>
      <c r="P43" s="46"/>
      <c r="Q43" s="46"/>
      <c r="R43" s="46"/>
      <c r="S43" s="46"/>
      <c r="T43" s="46"/>
      <c r="U43" s="46">
        <f t="shared" si="2"/>
        <v>0</v>
      </c>
      <c r="V43" s="46">
        <f t="shared" si="3"/>
        <v>0</v>
      </c>
      <c r="W43" s="44" t="e">
        <f t="shared" si="4"/>
        <v>#DIV/0!</v>
      </c>
      <c r="X43" s="47" t="s">
        <v>665</v>
      </c>
    </row>
    <row r="44" spans="1:24" ht="90" customHeight="1">
      <c r="A44" s="31">
        <v>37</v>
      </c>
      <c r="B44" s="31" t="s">
        <v>360</v>
      </c>
      <c r="C44" s="31" t="s">
        <v>402</v>
      </c>
      <c r="D44" s="31" t="s">
        <v>344</v>
      </c>
      <c r="E44" s="32" t="s">
        <v>310</v>
      </c>
      <c r="F44" s="32" t="s">
        <v>175</v>
      </c>
      <c r="G44" s="33"/>
      <c r="H44" s="33"/>
      <c r="I44" s="33"/>
      <c r="J44" s="33"/>
      <c r="K44" s="33"/>
      <c r="L44" s="33"/>
      <c r="M44" s="46"/>
      <c r="N44" s="46"/>
      <c r="O44" s="46"/>
      <c r="P44" s="46"/>
      <c r="Q44" s="46"/>
      <c r="R44" s="46"/>
      <c r="S44" s="46"/>
      <c r="T44" s="46"/>
      <c r="U44" s="46">
        <f t="shared" si="2"/>
        <v>0</v>
      </c>
      <c r="V44" s="46">
        <f t="shared" si="3"/>
        <v>0</v>
      </c>
      <c r="W44" s="44" t="e">
        <f t="shared" si="4"/>
        <v>#DIV/0!</v>
      </c>
      <c r="X44" s="47" t="s">
        <v>665</v>
      </c>
    </row>
    <row r="45" spans="1:24" ht="90" customHeight="1">
      <c r="A45" s="31">
        <v>38</v>
      </c>
      <c r="B45" s="31" t="s">
        <v>360</v>
      </c>
      <c r="C45" s="31" t="s">
        <v>402</v>
      </c>
      <c r="D45" s="31" t="s">
        <v>344</v>
      </c>
      <c r="E45" s="32" t="s">
        <v>311</v>
      </c>
      <c r="F45" s="32" t="s">
        <v>175</v>
      </c>
      <c r="G45" s="33"/>
      <c r="H45" s="33"/>
      <c r="I45" s="33"/>
      <c r="J45" s="33"/>
      <c r="K45" s="33"/>
      <c r="L45" s="33"/>
      <c r="M45" s="46"/>
      <c r="N45" s="46"/>
      <c r="O45" s="46"/>
      <c r="P45" s="46"/>
      <c r="Q45" s="46"/>
      <c r="R45" s="46"/>
      <c r="S45" s="46"/>
      <c r="T45" s="46"/>
      <c r="U45" s="46">
        <f t="shared" si="2"/>
        <v>0</v>
      </c>
      <c r="V45" s="46">
        <f t="shared" si="3"/>
        <v>0</v>
      </c>
      <c r="W45" s="44" t="e">
        <f t="shared" si="4"/>
        <v>#DIV/0!</v>
      </c>
      <c r="X45" s="47" t="s">
        <v>665</v>
      </c>
    </row>
    <row r="46" spans="1:24" ht="121.5" customHeight="1">
      <c r="A46" s="31">
        <v>39</v>
      </c>
      <c r="B46" s="31" t="s">
        <v>360</v>
      </c>
      <c r="C46" s="31" t="s">
        <v>396</v>
      </c>
      <c r="D46" s="31" t="s">
        <v>381</v>
      </c>
      <c r="E46" s="32" t="s">
        <v>486</v>
      </c>
      <c r="F46" s="32" t="s">
        <v>135</v>
      </c>
      <c r="G46" s="33">
        <v>1007479</v>
      </c>
      <c r="H46" s="33">
        <v>996951</v>
      </c>
      <c r="I46" s="33">
        <v>916979</v>
      </c>
      <c r="J46" s="33">
        <v>940000</v>
      </c>
      <c r="K46" s="33">
        <v>940000</v>
      </c>
      <c r="L46" s="33">
        <v>940000</v>
      </c>
      <c r="M46" s="34">
        <v>141186</v>
      </c>
      <c r="N46" s="34">
        <v>167780</v>
      </c>
      <c r="O46" s="34">
        <v>137982</v>
      </c>
      <c r="P46" s="34">
        <v>191605</v>
      </c>
      <c r="Q46" s="34">
        <v>259910</v>
      </c>
      <c r="R46" s="34">
        <v>194659</v>
      </c>
      <c r="S46" s="34">
        <v>179692</v>
      </c>
      <c r="T46" s="34">
        <v>217321</v>
      </c>
      <c r="U46" s="35">
        <f t="shared" si="2"/>
        <v>718770</v>
      </c>
      <c r="V46" s="35">
        <f t="shared" si="2"/>
        <v>771365</v>
      </c>
      <c r="W46" s="44">
        <f t="shared" si="4"/>
        <v>1.0731736160385101</v>
      </c>
      <c r="X46" s="37" t="s">
        <v>664</v>
      </c>
    </row>
    <row r="47" spans="1:24" ht="121.5" customHeight="1">
      <c r="A47" s="31">
        <v>40</v>
      </c>
      <c r="B47" s="31" t="s">
        <v>360</v>
      </c>
      <c r="C47" s="31" t="s">
        <v>403</v>
      </c>
      <c r="D47" s="31" t="s">
        <v>320</v>
      </c>
      <c r="E47" s="32" t="s">
        <v>323</v>
      </c>
      <c r="F47" s="32" t="s">
        <v>175</v>
      </c>
      <c r="G47" s="33"/>
      <c r="H47" s="33"/>
      <c r="I47" s="33"/>
      <c r="J47" s="33"/>
      <c r="K47" s="33"/>
      <c r="L47" s="33"/>
      <c r="M47" s="34">
        <v>47711</v>
      </c>
      <c r="N47" s="34">
        <v>54705</v>
      </c>
      <c r="O47" s="34">
        <v>48678</v>
      </c>
      <c r="P47" s="34">
        <v>61859</v>
      </c>
      <c r="Q47" s="34">
        <v>80292</v>
      </c>
      <c r="R47" s="34">
        <v>62629</v>
      </c>
      <c r="S47" s="34">
        <v>58894</v>
      </c>
      <c r="T47" s="34">
        <v>68727</v>
      </c>
      <c r="U47" s="35">
        <f t="shared" si="2"/>
        <v>235575</v>
      </c>
      <c r="V47" s="35">
        <f t="shared" si="2"/>
        <v>247920</v>
      </c>
      <c r="W47" s="44">
        <f t="shared" si="4"/>
        <v>1.0524036930913723</v>
      </c>
      <c r="X47" s="37" t="s">
        <v>664</v>
      </c>
    </row>
    <row r="48" spans="1:24" ht="90" customHeight="1">
      <c r="A48" s="38">
        <v>41</v>
      </c>
      <c r="B48" s="38" t="s">
        <v>360</v>
      </c>
      <c r="C48" s="38" t="s">
        <v>345</v>
      </c>
      <c r="D48" s="38" t="s">
        <v>324</v>
      </c>
      <c r="E48" s="39" t="s">
        <v>326</v>
      </c>
      <c r="F48" s="39" t="s">
        <v>175</v>
      </c>
      <c r="G48" s="39" t="s">
        <v>175</v>
      </c>
      <c r="H48" s="39" t="s">
        <v>175</v>
      </c>
      <c r="I48" s="39" t="s">
        <v>175</v>
      </c>
      <c r="J48" s="39" t="s">
        <v>175</v>
      </c>
      <c r="K48" s="39" t="s">
        <v>175</v>
      </c>
      <c r="L48" s="39" t="s">
        <v>175</v>
      </c>
      <c r="M48" s="41"/>
      <c r="N48" s="41"/>
      <c r="O48" s="41"/>
      <c r="P48" s="41"/>
      <c r="Q48" s="41"/>
      <c r="R48" s="41"/>
      <c r="S48" s="41"/>
      <c r="T48" s="41"/>
      <c r="U48" s="41">
        <f t="shared" si="2"/>
        <v>0</v>
      </c>
      <c r="V48" s="41">
        <f t="shared" si="3"/>
        <v>0</v>
      </c>
      <c r="W48" s="42" t="e">
        <f t="shared" si="4"/>
        <v>#DIV/0!</v>
      </c>
      <c r="X48" s="41" t="s">
        <v>672</v>
      </c>
    </row>
    <row r="49" spans="1:24" ht="90" customHeight="1">
      <c r="A49" s="38">
        <v>42</v>
      </c>
      <c r="B49" s="38" t="s">
        <v>360</v>
      </c>
      <c r="C49" s="38" t="s">
        <v>345</v>
      </c>
      <c r="D49" s="38" t="s">
        <v>324</v>
      </c>
      <c r="E49" s="39" t="s">
        <v>323</v>
      </c>
      <c r="F49" s="39" t="s">
        <v>175</v>
      </c>
      <c r="G49" s="39" t="s">
        <v>175</v>
      </c>
      <c r="H49" s="39" t="s">
        <v>175</v>
      </c>
      <c r="I49" s="39" t="s">
        <v>175</v>
      </c>
      <c r="J49" s="39" t="s">
        <v>175</v>
      </c>
      <c r="K49" s="39" t="s">
        <v>175</v>
      </c>
      <c r="L49" s="39" t="s">
        <v>175</v>
      </c>
      <c r="M49" s="41"/>
      <c r="N49" s="41"/>
      <c r="O49" s="41"/>
      <c r="P49" s="41"/>
      <c r="Q49" s="41"/>
      <c r="R49" s="41"/>
      <c r="S49" s="41"/>
      <c r="T49" s="41"/>
      <c r="U49" s="41">
        <f t="shared" si="2"/>
        <v>0</v>
      </c>
      <c r="V49" s="41">
        <f t="shared" si="3"/>
        <v>0</v>
      </c>
      <c r="W49" s="42" t="e">
        <f t="shared" si="4"/>
        <v>#DIV/0!</v>
      </c>
      <c r="X49" s="41" t="s">
        <v>672</v>
      </c>
    </row>
    <row r="50" spans="1:24" ht="90" customHeight="1">
      <c r="A50" s="38">
        <v>43</v>
      </c>
      <c r="B50" s="38" t="s">
        <v>360</v>
      </c>
      <c r="C50" s="38" t="s">
        <v>345</v>
      </c>
      <c r="D50" s="38" t="s">
        <v>325</v>
      </c>
      <c r="E50" s="39" t="s">
        <v>322</v>
      </c>
      <c r="F50" s="39" t="s">
        <v>175</v>
      </c>
      <c r="G50" s="39" t="s">
        <v>175</v>
      </c>
      <c r="H50" s="39" t="s">
        <v>175</v>
      </c>
      <c r="I50" s="39" t="s">
        <v>175</v>
      </c>
      <c r="J50" s="39" t="s">
        <v>175</v>
      </c>
      <c r="K50" s="39" t="s">
        <v>175</v>
      </c>
      <c r="L50" s="39" t="s">
        <v>175</v>
      </c>
      <c r="M50" s="41"/>
      <c r="N50" s="41"/>
      <c r="O50" s="41"/>
      <c r="P50" s="41"/>
      <c r="Q50" s="41"/>
      <c r="R50" s="41"/>
      <c r="S50" s="41"/>
      <c r="T50" s="41"/>
      <c r="U50" s="41">
        <f t="shared" si="2"/>
        <v>0</v>
      </c>
      <c r="V50" s="41">
        <f t="shared" si="3"/>
        <v>0</v>
      </c>
      <c r="W50" s="42" t="e">
        <f t="shared" si="4"/>
        <v>#DIV/0!</v>
      </c>
      <c r="X50" s="41" t="s">
        <v>672</v>
      </c>
    </row>
    <row r="51" spans="1:24" ht="90" customHeight="1">
      <c r="A51" s="38">
        <v>44</v>
      </c>
      <c r="B51" s="38" t="s">
        <v>360</v>
      </c>
      <c r="C51" s="38" t="s">
        <v>345</v>
      </c>
      <c r="D51" s="38" t="s">
        <v>325</v>
      </c>
      <c r="E51" s="39" t="s">
        <v>323</v>
      </c>
      <c r="F51" s="39" t="s">
        <v>175</v>
      </c>
      <c r="G51" s="39" t="s">
        <v>175</v>
      </c>
      <c r="H51" s="39" t="s">
        <v>175</v>
      </c>
      <c r="I51" s="39" t="s">
        <v>175</v>
      </c>
      <c r="J51" s="39" t="s">
        <v>175</v>
      </c>
      <c r="K51" s="39" t="s">
        <v>175</v>
      </c>
      <c r="L51" s="39" t="s">
        <v>175</v>
      </c>
      <c r="M51" s="41"/>
      <c r="N51" s="41"/>
      <c r="O51" s="41"/>
      <c r="P51" s="41"/>
      <c r="Q51" s="41"/>
      <c r="R51" s="41"/>
      <c r="S51" s="41"/>
      <c r="T51" s="41"/>
      <c r="U51" s="41">
        <f t="shared" si="2"/>
        <v>0</v>
      </c>
      <c r="V51" s="41">
        <f t="shared" si="3"/>
        <v>0</v>
      </c>
      <c r="W51" s="42" t="e">
        <f t="shared" si="4"/>
        <v>#DIV/0!</v>
      </c>
      <c r="X51" s="41" t="s">
        <v>672</v>
      </c>
    </row>
    <row r="52" spans="1:24" ht="121.5" customHeight="1">
      <c r="A52" s="31">
        <v>45</v>
      </c>
      <c r="B52" s="31" t="s">
        <v>360</v>
      </c>
      <c r="C52" s="31" t="s">
        <v>345</v>
      </c>
      <c r="D52" s="31" t="s">
        <v>327</v>
      </c>
      <c r="E52" s="32" t="s">
        <v>328</v>
      </c>
      <c r="F52" s="32" t="s">
        <v>175</v>
      </c>
      <c r="G52" s="33"/>
      <c r="H52" s="33"/>
      <c r="I52" s="33"/>
      <c r="J52" s="33"/>
      <c r="K52" s="33"/>
      <c r="L52" s="33"/>
      <c r="M52" s="34">
        <v>600</v>
      </c>
      <c r="N52" s="34">
        <v>442</v>
      </c>
      <c r="O52" s="34">
        <v>600</v>
      </c>
      <c r="P52" s="34">
        <v>758</v>
      </c>
      <c r="Q52" s="34">
        <v>600</v>
      </c>
      <c r="R52" s="34">
        <v>748</v>
      </c>
      <c r="S52" s="34">
        <v>600</v>
      </c>
      <c r="T52" s="34">
        <v>588</v>
      </c>
      <c r="U52" s="35">
        <f t="shared" si="2"/>
        <v>2400</v>
      </c>
      <c r="V52" s="35">
        <f t="shared" si="2"/>
        <v>2536</v>
      </c>
      <c r="W52" s="44">
        <f t="shared" si="4"/>
        <v>1.0566666666666666</v>
      </c>
      <c r="X52" s="37" t="s">
        <v>664</v>
      </c>
    </row>
    <row r="53" spans="1:24" ht="90" customHeight="1">
      <c r="A53" s="38">
        <v>46</v>
      </c>
      <c r="B53" s="38" t="s">
        <v>360</v>
      </c>
      <c r="C53" s="38" t="s">
        <v>345</v>
      </c>
      <c r="D53" s="38" t="s">
        <v>327</v>
      </c>
      <c r="E53" s="39" t="s">
        <v>329</v>
      </c>
      <c r="F53" s="39" t="s">
        <v>175</v>
      </c>
      <c r="G53" s="39" t="s">
        <v>175</v>
      </c>
      <c r="H53" s="39" t="s">
        <v>175</v>
      </c>
      <c r="I53" s="39" t="s">
        <v>175</v>
      </c>
      <c r="J53" s="39" t="s">
        <v>175</v>
      </c>
      <c r="K53" s="39" t="s">
        <v>175</v>
      </c>
      <c r="L53" s="39" t="s">
        <v>175</v>
      </c>
      <c r="M53" s="41"/>
      <c r="N53" s="41"/>
      <c r="O53" s="41"/>
      <c r="P53" s="41"/>
      <c r="Q53" s="41"/>
      <c r="R53" s="41"/>
      <c r="S53" s="41"/>
      <c r="T53" s="41"/>
      <c r="U53" s="41">
        <f t="shared" si="2"/>
        <v>0</v>
      </c>
      <c r="V53" s="41">
        <f t="shared" si="3"/>
        <v>0</v>
      </c>
      <c r="W53" s="42" t="e">
        <f t="shared" si="4"/>
        <v>#DIV/0!</v>
      </c>
      <c r="X53" s="48"/>
    </row>
    <row r="54" spans="1:24" ht="121.5" customHeight="1">
      <c r="A54" s="31">
        <v>47</v>
      </c>
      <c r="B54" s="31" t="s">
        <v>346</v>
      </c>
      <c r="C54" s="31" t="s">
        <v>321</v>
      </c>
      <c r="D54" s="31" t="s">
        <v>391</v>
      </c>
      <c r="E54" s="32" t="s">
        <v>660</v>
      </c>
      <c r="F54" s="32" t="s">
        <v>250</v>
      </c>
      <c r="G54" s="33">
        <v>248491</v>
      </c>
      <c r="H54" s="33">
        <v>249420</v>
      </c>
      <c r="I54" s="33">
        <v>238366</v>
      </c>
      <c r="J54" s="33">
        <v>238366</v>
      </c>
      <c r="K54" s="33">
        <v>238366</v>
      </c>
      <c r="L54" s="33">
        <v>238366</v>
      </c>
      <c r="M54" s="34">
        <v>38810</v>
      </c>
      <c r="N54" s="34">
        <v>38821</v>
      </c>
      <c r="O54" s="34">
        <v>47655</v>
      </c>
      <c r="P54" s="34">
        <v>47658</v>
      </c>
      <c r="Q54" s="34">
        <v>43252</v>
      </c>
      <c r="R54" s="34">
        <v>50628</v>
      </c>
      <c r="S54" s="34">
        <v>43241</v>
      </c>
      <c r="T54" s="34">
        <v>50628</v>
      </c>
      <c r="U54" s="35">
        <f t="shared" si="2"/>
        <v>172958</v>
      </c>
      <c r="V54" s="35">
        <f t="shared" si="2"/>
        <v>187735</v>
      </c>
      <c r="W54" s="44">
        <f t="shared" si="4"/>
        <v>1.0854369268839834</v>
      </c>
      <c r="X54" s="37" t="s">
        <v>664</v>
      </c>
    </row>
    <row r="55" spans="1:24" ht="121.5" customHeight="1">
      <c r="A55" s="31">
        <v>48</v>
      </c>
      <c r="B55" s="31" t="s">
        <v>346</v>
      </c>
      <c r="C55" s="31" t="s">
        <v>321</v>
      </c>
      <c r="D55" s="31" t="s">
        <v>391</v>
      </c>
      <c r="E55" s="32" t="s">
        <v>330</v>
      </c>
      <c r="F55" s="32" t="s">
        <v>99</v>
      </c>
      <c r="G55" s="33"/>
      <c r="H55" s="33"/>
      <c r="I55" s="33"/>
      <c r="J55" s="33"/>
      <c r="K55" s="33"/>
      <c r="L55" s="33"/>
      <c r="M55" s="34">
        <v>37882</v>
      </c>
      <c r="N55" s="34">
        <v>37882</v>
      </c>
      <c r="O55" s="34">
        <v>37271</v>
      </c>
      <c r="P55" s="34">
        <v>37882</v>
      </c>
      <c r="Q55" s="34">
        <v>40326</v>
      </c>
      <c r="R55" s="34">
        <v>39715</v>
      </c>
      <c r="S55" s="34">
        <v>38493</v>
      </c>
      <c r="T55" s="34">
        <v>38493</v>
      </c>
      <c r="U55" s="35">
        <f t="shared" si="2"/>
        <v>153972</v>
      </c>
      <c r="V55" s="35">
        <f t="shared" si="2"/>
        <v>153972</v>
      </c>
      <c r="W55" s="44">
        <f t="shared" si="4"/>
        <v>1</v>
      </c>
      <c r="X55" s="37" t="s">
        <v>664</v>
      </c>
    </row>
    <row r="56" spans="1:24" ht="121.5" customHeight="1">
      <c r="A56" s="31">
        <v>49</v>
      </c>
      <c r="B56" s="31" t="s">
        <v>346</v>
      </c>
      <c r="C56" s="31" t="s">
        <v>321</v>
      </c>
      <c r="D56" s="31" t="s">
        <v>391</v>
      </c>
      <c r="E56" s="32" t="s">
        <v>487</v>
      </c>
      <c r="F56" s="32" t="s">
        <v>99</v>
      </c>
      <c r="G56" s="33">
        <v>144</v>
      </c>
      <c r="H56" s="33">
        <v>144</v>
      </c>
      <c r="I56" s="33">
        <v>144</v>
      </c>
      <c r="J56" s="33">
        <v>144</v>
      </c>
      <c r="K56" s="33">
        <v>144</v>
      </c>
      <c r="L56" s="33">
        <v>144</v>
      </c>
      <c r="M56" s="34">
        <v>94</v>
      </c>
      <c r="N56" s="34">
        <v>94</v>
      </c>
      <c r="O56" s="34">
        <v>94</v>
      </c>
      <c r="P56" s="34">
        <v>94</v>
      </c>
      <c r="Q56" s="34">
        <v>94</v>
      </c>
      <c r="R56" s="34">
        <v>94</v>
      </c>
      <c r="S56" s="34">
        <v>94</v>
      </c>
      <c r="T56" s="34">
        <v>94</v>
      </c>
      <c r="U56" s="35">
        <f t="shared" ref="U56" si="5">SUM(M56+O56+Q56+S56)</f>
        <v>376</v>
      </c>
      <c r="V56" s="35">
        <f t="shared" ref="V56" si="6">SUM(N56+P56+R56+T56)</f>
        <v>376</v>
      </c>
      <c r="W56" s="44">
        <f t="shared" si="4"/>
        <v>1</v>
      </c>
      <c r="X56" s="37" t="s">
        <v>664</v>
      </c>
    </row>
    <row r="57" spans="1:24" ht="121.5" customHeight="1">
      <c r="A57" s="31">
        <v>50</v>
      </c>
      <c r="B57" s="31" t="s">
        <v>346</v>
      </c>
      <c r="C57" s="31" t="s">
        <v>321</v>
      </c>
      <c r="D57" s="31" t="s">
        <v>391</v>
      </c>
      <c r="E57" s="32" t="s">
        <v>253</v>
      </c>
      <c r="F57" s="32" t="s">
        <v>99</v>
      </c>
      <c r="G57" s="33">
        <v>1890</v>
      </c>
      <c r="H57" s="33">
        <v>1882</v>
      </c>
      <c r="I57" s="33">
        <v>1875</v>
      </c>
      <c r="J57" s="33">
        <v>1875</v>
      </c>
      <c r="K57" s="33">
        <v>1875</v>
      </c>
      <c r="L57" s="33">
        <v>1875</v>
      </c>
      <c r="M57" s="34">
        <v>465</v>
      </c>
      <c r="N57" s="34">
        <v>465</v>
      </c>
      <c r="O57" s="34">
        <v>458</v>
      </c>
      <c r="P57" s="34">
        <v>465</v>
      </c>
      <c r="Q57" s="34">
        <v>495</v>
      </c>
      <c r="R57" s="34">
        <v>487.5</v>
      </c>
      <c r="S57" s="34">
        <v>473</v>
      </c>
      <c r="T57" s="34">
        <v>472.5</v>
      </c>
      <c r="U57" s="35">
        <f t="shared" ref="U57:V59" si="7">SUM(M57+O57+Q57+S57)</f>
        <v>1891</v>
      </c>
      <c r="V57" s="35">
        <f t="shared" si="7"/>
        <v>1890</v>
      </c>
      <c r="W57" s="44">
        <f t="shared" si="4"/>
        <v>0.99947117927022744</v>
      </c>
      <c r="X57" s="37" t="s">
        <v>664</v>
      </c>
    </row>
    <row r="58" spans="1:24" ht="121.5" customHeight="1">
      <c r="A58" s="31">
        <v>51</v>
      </c>
      <c r="B58" s="31" t="s">
        <v>346</v>
      </c>
      <c r="C58" s="31" t="s">
        <v>396</v>
      </c>
      <c r="D58" s="31" t="s">
        <v>390</v>
      </c>
      <c r="E58" s="32" t="s">
        <v>348</v>
      </c>
      <c r="F58" s="32" t="s">
        <v>100</v>
      </c>
      <c r="G58" s="33">
        <v>10509</v>
      </c>
      <c r="H58" s="33">
        <v>19797</v>
      </c>
      <c r="I58" s="33">
        <v>20395</v>
      </c>
      <c r="J58" s="33">
        <v>20075</v>
      </c>
      <c r="K58" s="33">
        <v>20075</v>
      </c>
      <c r="L58" s="33">
        <v>20075</v>
      </c>
      <c r="M58" s="34">
        <v>2575.5</v>
      </c>
      <c r="N58" s="34">
        <v>2625</v>
      </c>
      <c r="O58" s="34">
        <v>2635.85</v>
      </c>
      <c r="P58" s="34">
        <v>2436</v>
      </c>
      <c r="Q58" s="34">
        <v>2369.7999999999997</v>
      </c>
      <c r="R58" s="34">
        <v>2352</v>
      </c>
      <c r="S58" s="34">
        <v>2525.35</v>
      </c>
      <c r="T58" s="34">
        <v>2306</v>
      </c>
      <c r="U58" s="35">
        <f t="shared" si="7"/>
        <v>10106.5</v>
      </c>
      <c r="V58" s="35">
        <f t="shared" si="7"/>
        <v>9719</v>
      </c>
      <c r="W58" s="44">
        <f t="shared" si="4"/>
        <v>0.96165833869292039</v>
      </c>
      <c r="X58" s="37" t="s">
        <v>664</v>
      </c>
    </row>
    <row r="59" spans="1:24" ht="121.5" customHeight="1">
      <c r="A59" s="31">
        <v>52</v>
      </c>
      <c r="B59" s="31" t="s">
        <v>346</v>
      </c>
      <c r="C59" s="31" t="s">
        <v>396</v>
      </c>
      <c r="D59" s="31" t="s">
        <v>390</v>
      </c>
      <c r="E59" s="32" t="s">
        <v>349</v>
      </c>
      <c r="F59" s="32" t="s">
        <v>100</v>
      </c>
      <c r="G59" s="33">
        <v>1224</v>
      </c>
      <c r="H59" s="33">
        <v>3774</v>
      </c>
      <c r="I59" s="33">
        <v>4114</v>
      </c>
      <c r="J59" s="33">
        <v>3495</v>
      </c>
      <c r="K59" s="33">
        <v>3495</v>
      </c>
      <c r="L59" s="33">
        <v>3495</v>
      </c>
      <c r="M59" s="34">
        <v>454.5</v>
      </c>
      <c r="N59" s="34">
        <v>432</v>
      </c>
      <c r="O59" s="34">
        <v>465.15000000000009</v>
      </c>
      <c r="P59" s="34">
        <v>452</v>
      </c>
      <c r="Q59" s="34">
        <v>418.20000000000027</v>
      </c>
      <c r="R59" s="34">
        <v>402</v>
      </c>
      <c r="S59" s="34">
        <v>445.65000000000009</v>
      </c>
      <c r="T59" s="34">
        <v>361</v>
      </c>
      <c r="U59" s="35">
        <f t="shared" si="7"/>
        <v>1783.5000000000005</v>
      </c>
      <c r="V59" s="35">
        <f t="shared" si="7"/>
        <v>1647</v>
      </c>
      <c r="W59" s="44">
        <f t="shared" si="4"/>
        <v>0.92346509671993249</v>
      </c>
      <c r="X59" s="37" t="s">
        <v>664</v>
      </c>
    </row>
    <row r="60" spans="1:24" ht="90" customHeight="1">
      <c r="A60" s="31">
        <v>53</v>
      </c>
      <c r="B60" s="31" t="s">
        <v>346</v>
      </c>
      <c r="C60" s="31" t="s">
        <v>396</v>
      </c>
      <c r="D60" s="31" t="s">
        <v>390</v>
      </c>
      <c r="E60" s="32" t="s">
        <v>350</v>
      </c>
      <c r="F60" s="32" t="s">
        <v>101</v>
      </c>
      <c r="G60" s="33"/>
      <c r="H60" s="33"/>
      <c r="I60" s="33"/>
      <c r="J60" s="33"/>
      <c r="K60" s="33"/>
      <c r="L60" s="33"/>
      <c r="M60" s="41"/>
      <c r="N60" s="41"/>
      <c r="O60" s="41"/>
      <c r="P60" s="41"/>
      <c r="Q60" s="41"/>
      <c r="R60" s="41"/>
      <c r="S60" s="41"/>
      <c r="T60" s="41"/>
      <c r="U60" s="41">
        <f t="shared" si="2"/>
        <v>0</v>
      </c>
      <c r="V60" s="41">
        <f t="shared" si="3"/>
        <v>0</v>
      </c>
      <c r="W60" s="42" t="e">
        <f t="shared" si="4"/>
        <v>#DIV/0!</v>
      </c>
      <c r="X60" s="41" t="s">
        <v>672</v>
      </c>
    </row>
    <row r="61" spans="1:24" ht="121.5" customHeight="1">
      <c r="A61" s="31">
        <v>54</v>
      </c>
      <c r="B61" s="31" t="s">
        <v>346</v>
      </c>
      <c r="C61" s="31" t="s">
        <v>396</v>
      </c>
      <c r="D61" s="31" t="s">
        <v>390</v>
      </c>
      <c r="E61" s="32" t="s">
        <v>488</v>
      </c>
      <c r="F61" s="32" t="s">
        <v>178</v>
      </c>
      <c r="G61" s="33">
        <v>11733</v>
      </c>
      <c r="H61" s="33">
        <v>23571</v>
      </c>
      <c r="I61" s="33">
        <v>24509</v>
      </c>
      <c r="J61" s="33">
        <v>23570</v>
      </c>
      <c r="K61" s="33">
        <v>23570</v>
      </c>
      <c r="L61" s="33">
        <v>23570</v>
      </c>
      <c r="M61" s="34">
        <v>3030</v>
      </c>
      <c r="N61" s="34">
        <v>3057</v>
      </c>
      <c r="O61" s="34">
        <v>3101</v>
      </c>
      <c r="P61" s="34">
        <v>2888</v>
      </c>
      <c r="Q61" s="34">
        <v>2788</v>
      </c>
      <c r="R61" s="34">
        <v>2754</v>
      </c>
      <c r="S61" s="34">
        <v>2971</v>
      </c>
      <c r="T61" s="34">
        <v>2667</v>
      </c>
      <c r="U61" s="35">
        <f t="shared" si="2"/>
        <v>11890</v>
      </c>
      <c r="V61" s="35">
        <f t="shared" si="2"/>
        <v>11366</v>
      </c>
      <c r="W61" s="44">
        <f t="shared" si="4"/>
        <v>0.9559293523969723</v>
      </c>
      <c r="X61" s="37" t="s">
        <v>664</v>
      </c>
    </row>
    <row r="62" spans="1:24" ht="90" customHeight="1">
      <c r="A62" s="31">
        <v>55</v>
      </c>
      <c r="B62" s="31" t="s">
        <v>346</v>
      </c>
      <c r="C62" s="31" t="s">
        <v>396</v>
      </c>
      <c r="D62" s="31" t="s">
        <v>390</v>
      </c>
      <c r="E62" s="32" t="s">
        <v>489</v>
      </c>
      <c r="F62" s="32" t="s">
        <v>103</v>
      </c>
      <c r="G62" s="33"/>
      <c r="H62" s="33"/>
      <c r="I62" s="33"/>
      <c r="J62" s="33"/>
      <c r="K62" s="33"/>
      <c r="L62" s="33"/>
      <c r="M62" s="41"/>
      <c r="N62" s="41"/>
      <c r="O62" s="41"/>
      <c r="P62" s="41"/>
      <c r="Q62" s="41"/>
      <c r="R62" s="41"/>
      <c r="S62" s="41"/>
      <c r="T62" s="41"/>
      <c r="U62" s="41">
        <f t="shared" si="2"/>
        <v>0</v>
      </c>
      <c r="V62" s="41">
        <f t="shared" si="3"/>
        <v>0</v>
      </c>
      <c r="W62" s="42" t="e">
        <f t="shared" si="4"/>
        <v>#DIV/0!</v>
      </c>
      <c r="X62" s="41" t="s">
        <v>672</v>
      </c>
    </row>
    <row r="63" spans="1:24" ht="90" customHeight="1">
      <c r="A63" s="31">
        <v>56</v>
      </c>
      <c r="B63" s="31" t="s">
        <v>346</v>
      </c>
      <c r="C63" s="31" t="s">
        <v>396</v>
      </c>
      <c r="D63" s="31" t="s">
        <v>390</v>
      </c>
      <c r="E63" s="32" t="s">
        <v>251</v>
      </c>
      <c r="F63" s="32" t="s">
        <v>103</v>
      </c>
      <c r="G63" s="33"/>
      <c r="H63" s="33"/>
      <c r="I63" s="33"/>
      <c r="J63" s="33"/>
      <c r="K63" s="33"/>
      <c r="L63" s="33"/>
      <c r="M63" s="41"/>
      <c r="N63" s="41"/>
      <c r="O63" s="41"/>
      <c r="P63" s="41"/>
      <c r="Q63" s="41"/>
      <c r="R63" s="41"/>
      <c r="S63" s="41"/>
      <c r="T63" s="41"/>
      <c r="U63" s="41">
        <f t="shared" si="2"/>
        <v>0</v>
      </c>
      <c r="V63" s="41">
        <f t="shared" si="3"/>
        <v>0</v>
      </c>
      <c r="W63" s="42" t="e">
        <f t="shared" si="4"/>
        <v>#DIV/0!</v>
      </c>
      <c r="X63" s="41" t="s">
        <v>672</v>
      </c>
    </row>
    <row r="64" spans="1:24" ht="121.5" customHeight="1">
      <c r="A64" s="31">
        <v>57</v>
      </c>
      <c r="B64" s="31" t="s">
        <v>346</v>
      </c>
      <c r="C64" s="31" t="s">
        <v>396</v>
      </c>
      <c r="D64" s="31" t="s">
        <v>392</v>
      </c>
      <c r="E64" s="64" t="s">
        <v>490</v>
      </c>
      <c r="F64" s="32" t="s">
        <v>104</v>
      </c>
      <c r="G64" s="33">
        <v>51084</v>
      </c>
      <c r="H64" s="33">
        <v>50054</v>
      </c>
      <c r="I64" s="33">
        <v>50229</v>
      </c>
      <c r="J64" s="33">
        <v>50229</v>
      </c>
      <c r="K64" s="33">
        <v>50229</v>
      </c>
      <c r="L64" s="33">
        <v>50229</v>
      </c>
      <c r="M64" s="34">
        <v>10410</v>
      </c>
      <c r="N64" s="34">
        <v>10282</v>
      </c>
      <c r="O64" s="34">
        <v>11992</v>
      </c>
      <c r="P64" s="34">
        <v>13749</v>
      </c>
      <c r="Q64" s="34">
        <v>13150</v>
      </c>
      <c r="R64" s="34">
        <v>12279</v>
      </c>
      <c r="S64" s="34">
        <v>11868</v>
      </c>
      <c r="T64" s="34">
        <v>13042</v>
      </c>
      <c r="U64" s="35">
        <f t="shared" si="2"/>
        <v>47420</v>
      </c>
      <c r="V64" s="35">
        <f t="shared" si="2"/>
        <v>49352</v>
      </c>
      <c r="W64" s="44">
        <f t="shared" si="4"/>
        <v>1.0407423028258118</v>
      </c>
      <c r="X64" s="37" t="s">
        <v>664</v>
      </c>
    </row>
    <row r="65" spans="1:24" ht="121.5" customHeight="1">
      <c r="A65" s="31">
        <v>57.1</v>
      </c>
      <c r="B65" s="31" t="s">
        <v>346</v>
      </c>
      <c r="C65" s="31" t="s">
        <v>396</v>
      </c>
      <c r="D65" s="31" t="s">
        <v>392</v>
      </c>
      <c r="E65" s="64" t="s">
        <v>703</v>
      </c>
      <c r="F65" s="32" t="s">
        <v>673</v>
      </c>
      <c r="G65" s="33">
        <v>51084</v>
      </c>
      <c r="H65" s="33">
        <v>50054</v>
      </c>
      <c r="I65" s="33">
        <v>50229</v>
      </c>
      <c r="J65" s="33">
        <v>50229</v>
      </c>
      <c r="K65" s="33">
        <v>50229</v>
      </c>
      <c r="L65" s="33">
        <v>50229</v>
      </c>
      <c r="M65" s="34">
        <v>9513</v>
      </c>
      <c r="N65" s="34">
        <v>9385</v>
      </c>
      <c r="O65" s="34">
        <v>10906</v>
      </c>
      <c r="P65" s="34">
        <v>12663</v>
      </c>
      <c r="Q65" s="34">
        <v>11962</v>
      </c>
      <c r="R65" s="34">
        <v>11322</v>
      </c>
      <c r="S65" s="34">
        <v>10797</v>
      </c>
      <c r="T65" s="34">
        <v>11854</v>
      </c>
      <c r="U65" s="35">
        <f t="shared" ref="U65:U66" si="8">SUM(M65+O65+Q65+S65)</f>
        <v>43178</v>
      </c>
      <c r="V65" s="35">
        <f t="shared" ref="V65:V66" si="9">SUM(N65+P65+R65+T65)</f>
        <v>45224</v>
      </c>
      <c r="W65" s="44">
        <f t="shared" ref="W65:W66" si="10">V65/U65</f>
        <v>1.0473852424845986</v>
      </c>
      <c r="X65" s="37" t="s">
        <v>664</v>
      </c>
    </row>
    <row r="66" spans="1:24" ht="121.5" customHeight="1">
      <c r="A66" s="31">
        <v>57.2</v>
      </c>
      <c r="B66" s="31" t="s">
        <v>346</v>
      </c>
      <c r="C66" s="31" t="s">
        <v>396</v>
      </c>
      <c r="D66" s="31" t="s">
        <v>392</v>
      </c>
      <c r="E66" s="64" t="s">
        <v>704</v>
      </c>
      <c r="F66" s="32" t="s">
        <v>674</v>
      </c>
      <c r="G66" s="33">
        <v>51084</v>
      </c>
      <c r="H66" s="33">
        <v>50054</v>
      </c>
      <c r="I66" s="33">
        <v>50229</v>
      </c>
      <c r="J66" s="33">
        <v>50229</v>
      </c>
      <c r="K66" s="33">
        <v>50229</v>
      </c>
      <c r="L66" s="33">
        <v>50229</v>
      </c>
      <c r="M66" s="34">
        <v>897</v>
      </c>
      <c r="N66" s="34">
        <v>897</v>
      </c>
      <c r="O66" s="34">
        <v>1086</v>
      </c>
      <c r="P66" s="34">
        <v>1086</v>
      </c>
      <c r="Q66" s="34">
        <v>1188</v>
      </c>
      <c r="R66" s="34">
        <v>957</v>
      </c>
      <c r="S66" s="34">
        <v>1071</v>
      </c>
      <c r="T66" s="34">
        <v>1188</v>
      </c>
      <c r="U66" s="35">
        <f t="shared" si="8"/>
        <v>4242</v>
      </c>
      <c r="V66" s="35">
        <f t="shared" si="9"/>
        <v>4128</v>
      </c>
      <c r="W66" s="44">
        <f t="shared" si="10"/>
        <v>0.97312588401697309</v>
      </c>
      <c r="X66" s="37" t="s">
        <v>664</v>
      </c>
    </row>
    <row r="67" spans="1:24" ht="121.5" customHeight="1">
      <c r="A67" s="31">
        <v>58</v>
      </c>
      <c r="B67" s="31" t="s">
        <v>346</v>
      </c>
      <c r="C67" s="31" t="s">
        <v>396</v>
      </c>
      <c r="D67" s="31" t="s">
        <v>392</v>
      </c>
      <c r="E67" s="64" t="s">
        <v>491</v>
      </c>
      <c r="F67" s="32" t="s">
        <v>105</v>
      </c>
      <c r="G67" s="33">
        <v>43747</v>
      </c>
      <c r="H67" s="33">
        <v>42543</v>
      </c>
      <c r="I67" s="33">
        <v>41967</v>
      </c>
      <c r="J67" s="33">
        <v>41967</v>
      </c>
      <c r="K67" s="33">
        <v>41967</v>
      </c>
      <c r="L67" s="33">
        <v>41967</v>
      </c>
      <c r="M67" s="34">
        <v>8396</v>
      </c>
      <c r="N67" s="34">
        <v>10673</v>
      </c>
      <c r="O67" s="34">
        <v>8396</v>
      </c>
      <c r="P67" s="34">
        <v>9767</v>
      </c>
      <c r="Q67" s="34">
        <v>13867</v>
      </c>
      <c r="R67" s="34">
        <v>10312</v>
      </c>
      <c r="S67" s="34">
        <v>10220</v>
      </c>
      <c r="T67" s="34">
        <v>10130</v>
      </c>
      <c r="U67" s="35">
        <f t="shared" si="2"/>
        <v>40879</v>
      </c>
      <c r="V67" s="35">
        <f t="shared" si="2"/>
        <v>40882</v>
      </c>
      <c r="W67" s="44">
        <f t="shared" si="4"/>
        <v>1.0000733873137797</v>
      </c>
      <c r="X67" s="37" t="s">
        <v>664</v>
      </c>
    </row>
    <row r="68" spans="1:24" ht="121.5" customHeight="1">
      <c r="A68" s="31">
        <v>58.1</v>
      </c>
      <c r="B68" s="31" t="s">
        <v>346</v>
      </c>
      <c r="C68" s="31" t="s">
        <v>396</v>
      </c>
      <c r="D68" s="31" t="s">
        <v>392</v>
      </c>
      <c r="E68" s="64" t="s">
        <v>705</v>
      </c>
      <c r="F68" s="32" t="s">
        <v>677</v>
      </c>
      <c r="G68" s="33">
        <v>43747</v>
      </c>
      <c r="H68" s="33">
        <v>42543</v>
      </c>
      <c r="I68" s="33">
        <v>41967</v>
      </c>
      <c r="J68" s="33">
        <v>41967</v>
      </c>
      <c r="K68" s="33">
        <v>41967</v>
      </c>
      <c r="L68" s="33">
        <v>41967</v>
      </c>
      <c r="M68" s="34">
        <v>7357</v>
      </c>
      <c r="N68" s="34">
        <v>9634</v>
      </c>
      <c r="O68" s="34">
        <v>7479</v>
      </c>
      <c r="P68" s="34">
        <v>8850</v>
      </c>
      <c r="Q68" s="34">
        <v>12268</v>
      </c>
      <c r="R68" s="34">
        <v>9437</v>
      </c>
      <c r="S68" s="34">
        <v>9041</v>
      </c>
      <c r="T68" s="34">
        <v>8958</v>
      </c>
      <c r="U68" s="35">
        <f t="shared" ref="U68" si="11">SUM(M68+O68+Q68+S68)</f>
        <v>36145</v>
      </c>
      <c r="V68" s="35">
        <f t="shared" ref="V68" si="12">SUM(N68+P68+R68+T68)</f>
        <v>36879</v>
      </c>
      <c r="W68" s="44">
        <f t="shared" ref="W68" si="13">V68/U68</f>
        <v>1.0203070964172085</v>
      </c>
      <c r="X68" s="37" t="s">
        <v>664</v>
      </c>
    </row>
    <row r="69" spans="1:24" ht="121.5" customHeight="1">
      <c r="A69" s="31">
        <v>58.2</v>
      </c>
      <c r="B69" s="31" t="s">
        <v>346</v>
      </c>
      <c r="C69" s="31" t="s">
        <v>396</v>
      </c>
      <c r="D69" s="31" t="s">
        <v>392</v>
      </c>
      <c r="E69" s="64" t="s">
        <v>706</v>
      </c>
      <c r="F69" s="32" t="s">
        <v>678</v>
      </c>
      <c r="G69" s="33">
        <v>43747</v>
      </c>
      <c r="H69" s="33">
        <v>42543</v>
      </c>
      <c r="I69" s="33">
        <v>41967</v>
      </c>
      <c r="J69" s="33">
        <v>41967</v>
      </c>
      <c r="K69" s="33">
        <v>41967</v>
      </c>
      <c r="L69" s="33">
        <v>41967</v>
      </c>
      <c r="M69" s="34">
        <v>1039</v>
      </c>
      <c r="N69" s="34">
        <v>1039</v>
      </c>
      <c r="O69" s="34">
        <v>917</v>
      </c>
      <c r="P69" s="34">
        <v>917</v>
      </c>
      <c r="Q69" s="34">
        <v>1599</v>
      </c>
      <c r="R69" s="34">
        <v>875</v>
      </c>
      <c r="S69" s="34">
        <v>1179</v>
      </c>
      <c r="T69" s="34">
        <v>1172</v>
      </c>
      <c r="U69" s="35">
        <f t="shared" ref="U69" si="14">SUM(M69+O69+Q69+S69)</f>
        <v>4734</v>
      </c>
      <c r="V69" s="35">
        <f t="shared" ref="V69" si="15">SUM(N69+P69+R69+T69)</f>
        <v>4003</v>
      </c>
      <c r="W69" s="44">
        <f t="shared" ref="W69" si="16">V69/U69</f>
        <v>0.84558512885509085</v>
      </c>
      <c r="X69" s="37" t="s">
        <v>664</v>
      </c>
    </row>
    <row r="70" spans="1:24" ht="121.5" customHeight="1">
      <c r="A70" s="31">
        <v>59</v>
      </c>
      <c r="B70" s="31" t="s">
        <v>346</v>
      </c>
      <c r="C70" s="31" t="s">
        <v>396</v>
      </c>
      <c r="D70" s="31" t="s">
        <v>392</v>
      </c>
      <c r="E70" s="32" t="s">
        <v>492</v>
      </c>
      <c r="F70" s="32" t="s">
        <v>166</v>
      </c>
      <c r="G70" s="33">
        <v>222</v>
      </c>
      <c r="H70" s="33">
        <v>222</v>
      </c>
      <c r="I70" s="33">
        <v>222</v>
      </c>
      <c r="J70" s="33">
        <v>222</v>
      </c>
      <c r="K70" s="33">
        <v>222</v>
      </c>
      <c r="L70" s="33">
        <v>222</v>
      </c>
      <c r="M70" s="34">
        <v>222</v>
      </c>
      <c r="N70" s="34">
        <v>222</v>
      </c>
      <c r="O70" s="34">
        <v>222</v>
      </c>
      <c r="P70" s="34">
        <v>222</v>
      </c>
      <c r="Q70" s="34">
        <v>222</v>
      </c>
      <c r="R70" s="34">
        <v>222</v>
      </c>
      <c r="S70" s="34">
        <v>222</v>
      </c>
      <c r="T70" s="34">
        <v>222</v>
      </c>
      <c r="U70" s="35">
        <f t="shared" si="2"/>
        <v>888</v>
      </c>
      <c r="V70" s="35">
        <f t="shared" si="2"/>
        <v>888</v>
      </c>
      <c r="W70" s="44">
        <f t="shared" si="4"/>
        <v>1</v>
      </c>
      <c r="X70" s="37" t="s">
        <v>664</v>
      </c>
    </row>
    <row r="71" spans="1:24" ht="121.5" customHeight="1">
      <c r="A71" s="31">
        <v>60</v>
      </c>
      <c r="B71" s="31" t="s">
        <v>229</v>
      </c>
      <c r="C71" s="31" t="s">
        <v>396</v>
      </c>
      <c r="D71" s="31" t="s">
        <v>392</v>
      </c>
      <c r="E71" s="64" t="s">
        <v>493</v>
      </c>
      <c r="F71" s="32" t="s">
        <v>114</v>
      </c>
      <c r="G71" s="33">
        <v>7847</v>
      </c>
      <c r="H71" s="33">
        <v>7501</v>
      </c>
      <c r="I71" s="33">
        <v>7288</v>
      </c>
      <c r="J71" s="33">
        <v>7288</v>
      </c>
      <c r="K71" s="33">
        <v>7288</v>
      </c>
      <c r="L71" s="33">
        <v>7288</v>
      </c>
      <c r="M71" s="34">
        <v>1290</v>
      </c>
      <c r="N71" s="34">
        <v>1226</v>
      </c>
      <c r="O71" s="34">
        <v>1486</v>
      </c>
      <c r="P71" s="34">
        <v>1596</v>
      </c>
      <c r="Q71" s="34">
        <v>1454</v>
      </c>
      <c r="R71" s="34">
        <v>1580</v>
      </c>
      <c r="S71" s="34">
        <v>1414</v>
      </c>
      <c r="T71" s="34">
        <v>1634</v>
      </c>
      <c r="U71" s="35">
        <f t="shared" si="2"/>
        <v>5644</v>
      </c>
      <c r="V71" s="35">
        <f t="shared" si="2"/>
        <v>6036</v>
      </c>
      <c r="W71" s="44">
        <f t="shared" si="4"/>
        <v>1.0694542877391922</v>
      </c>
      <c r="X71" s="37" t="s">
        <v>664</v>
      </c>
    </row>
    <row r="72" spans="1:24" ht="121.5" customHeight="1">
      <c r="A72" s="31">
        <v>60.1</v>
      </c>
      <c r="B72" s="31" t="s">
        <v>229</v>
      </c>
      <c r="C72" s="31" t="s">
        <v>396</v>
      </c>
      <c r="D72" s="31" t="s">
        <v>392</v>
      </c>
      <c r="E72" s="64" t="s">
        <v>707</v>
      </c>
      <c r="F72" s="32" t="s">
        <v>683</v>
      </c>
      <c r="G72" s="33">
        <v>7847</v>
      </c>
      <c r="H72" s="33">
        <v>7501</v>
      </c>
      <c r="I72" s="33">
        <v>7288</v>
      </c>
      <c r="J72" s="33">
        <v>7288</v>
      </c>
      <c r="K72" s="33">
        <v>7288</v>
      </c>
      <c r="L72" s="33">
        <v>7288</v>
      </c>
      <c r="M72" s="34">
        <v>1206</v>
      </c>
      <c r="N72" s="34">
        <v>1169</v>
      </c>
      <c r="O72" s="34">
        <v>1434</v>
      </c>
      <c r="P72" s="34">
        <v>1532</v>
      </c>
      <c r="Q72" s="34">
        <v>1402</v>
      </c>
      <c r="R72" s="34">
        <v>1526</v>
      </c>
      <c r="S72" s="34">
        <v>1360</v>
      </c>
      <c r="T72" s="34">
        <v>1570</v>
      </c>
      <c r="U72" s="35">
        <f t="shared" ref="U72:U73" si="17">SUM(M72+O72+Q72+S72)</f>
        <v>5402</v>
      </c>
      <c r="V72" s="35">
        <f t="shared" ref="V72:V73" si="18">SUM(N72+P72+R72+T72)</f>
        <v>5797</v>
      </c>
      <c r="W72" s="44">
        <f t="shared" ref="W72:W73" si="19">V72/U72</f>
        <v>1.0731210662717512</v>
      </c>
      <c r="X72" s="37" t="s">
        <v>664</v>
      </c>
    </row>
    <row r="73" spans="1:24" ht="121.5" customHeight="1">
      <c r="A73" s="31">
        <v>60.2</v>
      </c>
      <c r="B73" s="31" t="s">
        <v>229</v>
      </c>
      <c r="C73" s="31" t="s">
        <v>396</v>
      </c>
      <c r="D73" s="31" t="s">
        <v>392</v>
      </c>
      <c r="E73" s="64" t="s">
        <v>708</v>
      </c>
      <c r="F73" s="32" t="s">
        <v>684</v>
      </c>
      <c r="G73" s="33">
        <v>7847</v>
      </c>
      <c r="H73" s="33">
        <v>7501</v>
      </c>
      <c r="I73" s="33">
        <v>7288</v>
      </c>
      <c r="J73" s="33">
        <v>7288</v>
      </c>
      <c r="K73" s="33">
        <v>7288</v>
      </c>
      <c r="L73" s="33">
        <v>7288</v>
      </c>
      <c r="M73" s="34">
        <v>84</v>
      </c>
      <c r="N73" s="34">
        <v>57</v>
      </c>
      <c r="O73" s="34">
        <v>52</v>
      </c>
      <c r="P73" s="34">
        <v>64</v>
      </c>
      <c r="Q73" s="34">
        <v>52</v>
      </c>
      <c r="R73" s="34">
        <v>54</v>
      </c>
      <c r="S73" s="34">
        <v>54</v>
      </c>
      <c r="T73" s="34">
        <v>64</v>
      </c>
      <c r="U73" s="35">
        <f t="shared" si="17"/>
        <v>242</v>
      </c>
      <c r="V73" s="35">
        <f t="shared" si="18"/>
        <v>239</v>
      </c>
      <c r="W73" s="44">
        <f t="shared" si="19"/>
        <v>0.98760330578512401</v>
      </c>
      <c r="X73" s="37" t="s">
        <v>664</v>
      </c>
    </row>
    <row r="74" spans="1:24" ht="174.75" customHeight="1">
      <c r="A74" s="31">
        <v>61</v>
      </c>
      <c r="B74" s="31" t="s">
        <v>230</v>
      </c>
      <c r="C74" s="31" t="s">
        <v>352</v>
      </c>
      <c r="D74" s="31" t="s">
        <v>392</v>
      </c>
      <c r="E74" s="32" t="s">
        <v>494</v>
      </c>
      <c r="F74" s="32" t="s">
        <v>107</v>
      </c>
      <c r="G74" s="33">
        <v>104</v>
      </c>
      <c r="H74" s="33">
        <v>106</v>
      </c>
      <c r="I74" s="33">
        <v>107</v>
      </c>
      <c r="J74" s="33">
        <v>113</v>
      </c>
      <c r="K74" s="33"/>
      <c r="L74" s="33"/>
      <c r="M74" s="33">
        <v>30</v>
      </c>
      <c r="N74" s="33">
        <v>30</v>
      </c>
      <c r="O74" s="33">
        <v>30</v>
      </c>
      <c r="P74" s="33">
        <v>28</v>
      </c>
      <c r="Q74" s="33">
        <v>30</v>
      </c>
      <c r="R74" s="33">
        <v>30</v>
      </c>
      <c r="S74" s="33">
        <v>30</v>
      </c>
      <c r="T74" s="33">
        <v>30</v>
      </c>
      <c r="U74" s="33">
        <f t="shared" si="2"/>
        <v>120</v>
      </c>
      <c r="V74" s="33">
        <f t="shared" si="3"/>
        <v>118</v>
      </c>
      <c r="W74" s="44">
        <f t="shared" si="4"/>
        <v>0.98333333333333328</v>
      </c>
      <c r="X74" s="47" t="s">
        <v>665</v>
      </c>
    </row>
    <row r="75" spans="1:24" ht="130.5" customHeight="1">
      <c r="A75" s="31">
        <v>62</v>
      </c>
      <c r="B75" s="31" t="s">
        <v>230</v>
      </c>
      <c r="C75" s="31" t="s">
        <v>352</v>
      </c>
      <c r="D75" s="31" t="s">
        <v>392</v>
      </c>
      <c r="E75" s="32" t="s">
        <v>351</v>
      </c>
      <c r="F75" s="32" t="s">
        <v>107</v>
      </c>
      <c r="G75" s="33">
        <v>122</v>
      </c>
      <c r="H75" s="33">
        <v>120</v>
      </c>
      <c r="I75" s="33">
        <v>120</v>
      </c>
      <c r="J75" s="33">
        <v>120</v>
      </c>
      <c r="K75" s="33"/>
      <c r="L75" s="33"/>
      <c r="M75" s="33">
        <v>30</v>
      </c>
      <c r="N75" s="33">
        <v>30</v>
      </c>
      <c r="O75" s="33">
        <v>30</v>
      </c>
      <c r="P75" s="33">
        <v>28</v>
      </c>
      <c r="Q75" s="33">
        <v>30</v>
      </c>
      <c r="R75" s="33">
        <v>30</v>
      </c>
      <c r="S75" s="33">
        <v>30</v>
      </c>
      <c r="T75" s="33">
        <v>30</v>
      </c>
      <c r="U75" s="33">
        <f t="shared" si="2"/>
        <v>120</v>
      </c>
      <c r="V75" s="33">
        <f t="shared" si="3"/>
        <v>118</v>
      </c>
      <c r="W75" s="44">
        <f t="shared" si="4"/>
        <v>0.98333333333333328</v>
      </c>
      <c r="X75" s="47" t="s">
        <v>665</v>
      </c>
    </row>
    <row r="76" spans="1:24" ht="90" customHeight="1">
      <c r="A76" s="31">
        <v>63</v>
      </c>
      <c r="B76" s="31" t="s">
        <v>230</v>
      </c>
      <c r="C76" s="31" t="s">
        <v>352</v>
      </c>
      <c r="D76" s="31" t="s">
        <v>392</v>
      </c>
      <c r="E76" s="32" t="s">
        <v>353</v>
      </c>
      <c r="F76" s="32" t="s">
        <v>108</v>
      </c>
      <c r="G76" s="33"/>
      <c r="H76" s="33"/>
      <c r="I76" s="33"/>
      <c r="J76" s="33"/>
      <c r="K76" s="33"/>
      <c r="L76" s="33"/>
      <c r="M76" s="66"/>
      <c r="N76" s="66">
        <v>2562</v>
      </c>
      <c r="O76" s="66"/>
      <c r="P76" s="66">
        <v>3252</v>
      </c>
      <c r="Q76" s="66"/>
      <c r="R76" s="66">
        <v>3459</v>
      </c>
      <c r="S76" s="66"/>
      <c r="T76" s="66">
        <v>2985</v>
      </c>
      <c r="U76" s="33">
        <f t="shared" si="2"/>
        <v>0</v>
      </c>
      <c r="V76" s="33">
        <f t="shared" si="3"/>
        <v>12258</v>
      </c>
      <c r="W76" s="44" t="e">
        <f t="shared" si="4"/>
        <v>#DIV/0!</v>
      </c>
      <c r="X76" s="47" t="s">
        <v>665</v>
      </c>
    </row>
    <row r="77" spans="1:24" ht="90" customHeight="1">
      <c r="A77" s="31">
        <v>64</v>
      </c>
      <c r="B77" s="31" t="s">
        <v>230</v>
      </c>
      <c r="C77" s="31" t="s">
        <v>352</v>
      </c>
      <c r="D77" s="31" t="s">
        <v>392</v>
      </c>
      <c r="E77" s="32" t="s">
        <v>495</v>
      </c>
      <c r="F77" s="32" t="s">
        <v>108</v>
      </c>
      <c r="G77" s="33"/>
      <c r="H77" s="33"/>
      <c r="I77" s="33"/>
      <c r="J77" s="33"/>
      <c r="K77" s="33"/>
      <c r="L77" s="33"/>
      <c r="M77" s="34">
        <v>2369</v>
      </c>
      <c r="N77" s="34">
        <v>2459</v>
      </c>
      <c r="O77" s="34">
        <v>3230</v>
      </c>
      <c r="P77" s="34">
        <v>3314</v>
      </c>
      <c r="Q77" s="34">
        <v>2821</v>
      </c>
      <c r="R77" s="34">
        <v>3437</v>
      </c>
      <c r="S77" s="34">
        <v>2806</v>
      </c>
      <c r="T77" s="34">
        <v>2216</v>
      </c>
      <c r="U77" s="35">
        <f t="shared" si="2"/>
        <v>11226</v>
      </c>
      <c r="V77" s="35">
        <f t="shared" si="2"/>
        <v>11426</v>
      </c>
      <c r="W77" s="36">
        <f t="shared" si="4"/>
        <v>1.0178157847853198</v>
      </c>
      <c r="X77" s="37" t="s">
        <v>664</v>
      </c>
    </row>
    <row r="78" spans="1:24" ht="121.5" customHeight="1">
      <c r="A78" s="31">
        <v>65</v>
      </c>
      <c r="B78" s="31" t="s">
        <v>346</v>
      </c>
      <c r="C78" s="31" t="s">
        <v>352</v>
      </c>
      <c r="D78" s="31" t="s">
        <v>392</v>
      </c>
      <c r="E78" s="32" t="s">
        <v>354</v>
      </c>
      <c r="F78" s="32" t="s">
        <v>110</v>
      </c>
      <c r="G78" s="33">
        <v>7847</v>
      </c>
      <c r="H78" s="33">
        <v>7501</v>
      </c>
      <c r="I78" s="33">
        <v>7288</v>
      </c>
      <c r="J78" s="33">
        <v>7288</v>
      </c>
      <c r="K78" s="33">
        <v>7288</v>
      </c>
      <c r="L78" s="33">
        <v>7288</v>
      </c>
      <c r="M78" s="34">
        <v>1290</v>
      </c>
      <c r="N78" s="34">
        <v>1226</v>
      </c>
      <c r="O78" s="34">
        <v>1486</v>
      </c>
      <c r="P78" s="34">
        <v>1596</v>
      </c>
      <c r="Q78" s="34">
        <v>1454</v>
      </c>
      <c r="R78" s="34">
        <v>1580</v>
      </c>
      <c r="S78" s="34">
        <v>1414</v>
      </c>
      <c r="T78" s="34">
        <v>1634</v>
      </c>
      <c r="U78" s="35">
        <f t="shared" si="2"/>
        <v>5644</v>
      </c>
      <c r="V78" s="35">
        <f t="shared" si="2"/>
        <v>6036</v>
      </c>
      <c r="W78" s="36">
        <f t="shared" si="4"/>
        <v>1.0694542877391922</v>
      </c>
      <c r="X78" s="37" t="s">
        <v>664</v>
      </c>
    </row>
    <row r="79" spans="1:24" ht="121.5" customHeight="1">
      <c r="A79" s="31">
        <v>66</v>
      </c>
      <c r="B79" s="31" t="s">
        <v>346</v>
      </c>
      <c r="C79" s="31" t="s">
        <v>352</v>
      </c>
      <c r="D79" s="31" t="s">
        <v>392</v>
      </c>
      <c r="E79" s="32" t="s">
        <v>496</v>
      </c>
      <c r="F79" s="32" t="s">
        <v>109</v>
      </c>
      <c r="G79" s="33">
        <v>7847</v>
      </c>
      <c r="H79" s="33">
        <v>7501</v>
      </c>
      <c r="I79" s="33">
        <v>7288</v>
      </c>
      <c r="J79" s="33">
        <v>7288</v>
      </c>
      <c r="K79" s="33">
        <v>7288</v>
      </c>
      <c r="L79" s="33">
        <v>7288</v>
      </c>
      <c r="M79" s="34">
        <v>1290</v>
      </c>
      <c r="N79" s="34">
        <v>1226</v>
      </c>
      <c r="O79" s="34">
        <v>1486</v>
      </c>
      <c r="P79" s="34">
        <v>1596</v>
      </c>
      <c r="Q79" s="34">
        <v>1454</v>
      </c>
      <c r="R79" s="34">
        <v>1580</v>
      </c>
      <c r="S79" s="34">
        <v>1414</v>
      </c>
      <c r="T79" s="34">
        <v>1634</v>
      </c>
      <c r="U79" s="35">
        <f t="shared" ref="U79:V79" si="20">SUM(M79+O79+Q79+S79)</f>
        <v>5644</v>
      </c>
      <c r="V79" s="35">
        <f t="shared" si="20"/>
        <v>6036</v>
      </c>
      <c r="W79" s="36">
        <f t="shared" ref="W79" si="21">V79/U79</f>
        <v>1.0694542877391922</v>
      </c>
      <c r="X79" s="37" t="s">
        <v>664</v>
      </c>
    </row>
    <row r="80" spans="1:24" ht="143.25" customHeight="1">
      <c r="A80" s="31">
        <v>67</v>
      </c>
      <c r="B80" s="31" t="s">
        <v>346</v>
      </c>
      <c r="C80" s="31" t="s">
        <v>404</v>
      </c>
      <c r="D80" s="31" t="s">
        <v>392</v>
      </c>
      <c r="E80" s="32" t="s">
        <v>258</v>
      </c>
      <c r="F80" s="32" t="s">
        <v>111</v>
      </c>
      <c r="G80" s="33"/>
      <c r="H80" s="33"/>
      <c r="I80" s="33"/>
      <c r="J80" s="33"/>
      <c r="K80" s="33"/>
      <c r="L80" s="33"/>
      <c r="M80" s="34">
        <v>0</v>
      </c>
      <c r="N80" s="34">
        <v>0</v>
      </c>
      <c r="O80" s="34">
        <v>0</v>
      </c>
      <c r="P80" s="34">
        <v>0</v>
      </c>
      <c r="Q80" s="34">
        <v>0</v>
      </c>
      <c r="R80" s="34">
        <v>0</v>
      </c>
      <c r="S80" s="34">
        <v>0</v>
      </c>
      <c r="T80" s="34">
        <v>0</v>
      </c>
      <c r="U80" s="46">
        <f t="shared" ref="U80:V182" si="22">SUM(M80+O80+Q80+S80)</f>
        <v>0</v>
      </c>
      <c r="V80" s="46">
        <f t="shared" ref="V80:V182" si="23">SUM(N80+P80+R80+T80)</f>
        <v>0</v>
      </c>
      <c r="W80" s="44" t="e">
        <f t="shared" ref="W80:W182" si="24">V80/U80</f>
        <v>#DIV/0!</v>
      </c>
      <c r="X80" s="47" t="s">
        <v>665</v>
      </c>
    </row>
    <row r="81" spans="1:24" ht="115.5" customHeight="1">
      <c r="A81" s="31">
        <v>68</v>
      </c>
      <c r="B81" s="31" t="s">
        <v>346</v>
      </c>
      <c r="C81" s="31" t="s">
        <v>404</v>
      </c>
      <c r="D81" s="31" t="s">
        <v>392</v>
      </c>
      <c r="E81" s="32" t="s">
        <v>259</v>
      </c>
      <c r="F81" s="32" t="s">
        <v>112</v>
      </c>
      <c r="G81" s="33"/>
      <c r="H81" s="33"/>
      <c r="I81" s="33"/>
      <c r="J81" s="33"/>
      <c r="K81" s="33"/>
      <c r="L81" s="33"/>
      <c r="M81" s="46"/>
      <c r="N81" s="46"/>
      <c r="O81" s="46"/>
      <c r="P81" s="46"/>
      <c r="Q81" s="46"/>
      <c r="R81" s="46"/>
      <c r="S81" s="46"/>
      <c r="T81" s="46"/>
      <c r="U81" s="34">
        <v>227</v>
      </c>
      <c r="V81" s="34">
        <v>227</v>
      </c>
      <c r="W81" s="44">
        <f t="shared" si="24"/>
        <v>1</v>
      </c>
      <c r="X81" s="47" t="s">
        <v>665</v>
      </c>
    </row>
    <row r="82" spans="1:24" ht="121.5" customHeight="1">
      <c r="A82" s="31">
        <v>69</v>
      </c>
      <c r="B82" s="31" t="s">
        <v>346</v>
      </c>
      <c r="C82" s="31" t="s">
        <v>292</v>
      </c>
      <c r="D82" s="31" t="s">
        <v>392</v>
      </c>
      <c r="E82" s="64" t="s">
        <v>651</v>
      </c>
      <c r="F82" s="32" t="s">
        <v>113</v>
      </c>
      <c r="G82" s="33">
        <v>22</v>
      </c>
      <c r="H82" s="33">
        <v>21</v>
      </c>
      <c r="I82" s="33">
        <v>25</v>
      </c>
      <c r="J82" s="33">
        <v>24</v>
      </c>
      <c r="K82" s="33">
        <v>24</v>
      </c>
      <c r="L82" s="33">
        <v>24</v>
      </c>
      <c r="M82" s="34">
        <v>13</v>
      </c>
      <c r="N82" s="34">
        <v>7</v>
      </c>
      <c r="O82" s="34">
        <v>13</v>
      </c>
      <c r="P82" s="34">
        <v>14</v>
      </c>
      <c r="Q82" s="34">
        <v>15</v>
      </c>
      <c r="R82" s="34">
        <v>7</v>
      </c>
      <c r="S82" s="34">
        <v>12</v>
      </c>
      <c r="T82" s="34">
        <v>9</v>
      </c>
      <c r="U82" s="35">
        <f t="shared" si="22"/>
        <v>53</v>
      </c>
      <c r="V82" s="35">
        <f t="shared" si="22"/>
        <v>37</v>
      </c>
      <c r="W82" s="44">
        <f t="shared" si="24"/>
        <v>0.69811320754716977</v>
      </c>
      <c r="X82" s="37" t="s">
        <v>664</v>
      </c>
    </row>
    <row r="83" spans="1:24" ht="121.5" customHeight="1">
      <c r="A83" s="31">
        <v>69.099999999999994</v>
      </c>
      <c r="B83" s="31" t="s">
        <v>346</v>
      </c>
      <c r="C83" s="31" t="s">
        <v>292</v>
      </c>
      <c r="D83" s="31" t="s">
        <v>392</v>
      </c>
      <c r="E83" s="64" t="s">
        <v>709</v>
      </c>
      <c r="F83" s="32" t="s">
        <v>679</v>
      </c>
      <c r="G83" s="33">
        <v>22</v>
      </c>
      <c r="H83" s="33">
        <v>21</v>
      </c>
      <c r="I83" s="33">
        <v>25</v>
      </c>
      <c r="J83" s="33">
        <v>24</v>
      </c>
      <c r="K83" s="33">
        <v>24</v>
      </c>
      <c r="L83" s="33">
        <v>24</v>
      </c>
      <c r="M83" s="34">
        <v>12</v>
      </c>
      <c r="N83" s="34">
        <v>6</v>
      </c>
      <c r="O83" s="34">
        <v>5</v>
      </c>
      <c r="P83" s="34">
        <v>1</v>
      </c>
      <c r="Q83" s="34">
        <v>13</v>
      </c>
      <c r="R83" s="34">
        <v>4</v>
      </c>
      <c r="S83" s="34">
        <v>10</v>
      </c>
      <c r="T83" s="34">
        <v>3</v>
      </c>
      <c r="U83" s="35">
        <f t="shared" ref="U83:U84" si="25">SUM(M83+O83+Q83+S83)</f>
        <v>40</v>
      </c>
      <c r="V83" s="35">
        <f t="shared" ref="V83:V84" si="26">SUM(N83+P83+R83+T83)</f>
        <v>14</v>
      </c>
      <c r="W83" s="44">
        <f t="shared" ref="W83:W84" si="27">V83/U83</f>
        <v>0.35</v>
      </c>
      <c r="X83" s="37" t="s">
        <v>664</v>
      </c>
    </row>
    <row r="84" spans="1:24" ht="121.5" customHeight="1">
      <c r="A84" s="31">
        <v>69.2</v>
      </c>
      <c r="B84" s="31" t="s">
        <v>346</v>
      </c>
      <c r="C84" s="31" t="s">
        <v>292</v>
      </c>
      <c r="D84" s="31" t="s">
        <v>392</v>
      </c>
      <c r="E84" s="64" t="s">
        <v>750</v>
      </c>
      <c r="F84" s="32" t="s">
        <v>680</v>
      </c>
      <c r="G84" s="33">
        <v>22</v>
      </c>
      <c r="H84" s="33">
        <v>21</v>
      </c>
      <c r="I84" s="33">
        <v>25</v>
      </c>
      <c r="J84" s="33">
        <v>24</v>
      </c>
      <c r="K84" s="33">
        <v>24</v>
      </c>
      <c r="L84" s="33">
        <v>24</v>
      </c>
      <c r="M84" s="34">
        <v>1</v>
      </c>
      <c r="N84" s="34">
        <v>1</v>
      </c>
      <c r="O84" s="34">
        <v>8</v>
      </c>
      <c r="P84" s="34">
        <v>13</v>
      </c>
      <c r="Q84" s="34">
        <v>2</v>
      </c>
      <c r="R84" s="34">
        <v>3</v>
      </c>
      <c r="S84" s="34">
        <v>2</v>
      </c>
      <c r="T84" s="34">
        <v>6</v>
      </c>
      <c r="U84" s="35">
        <f t="shared" si="25"/>
        <v>13</v>
      </c>
      <c r="V84" s="35">
        <f t="shared" si="26"/>
        <v>23</v>
      </c>
      <c r="W84" s="44">
        <f t="shared" si="27"/>
        <v>1.7692307692307692</v>
      </c>
      <c r="X84" s="37" t="s">
        <v>664</v>
      </c>
    </row>
    <row r="85" spans="1:24" ht="121.5" customHeight="1">
      <c r="A85" s="31">
        <v>70</v>
      </c>
      <c r="B85" s="31" t="s">
        <v>346</v>
      </c>
      <c r="C85" s="31" t="s">
        <v>292</v>
      </c>
      <c r="D85" s="31" t="s">
        <v>392</v>
      </c>
      <c r="E85" s="64" t="s">
        <v>355</v>
      </c>
      <c r="F85" s="32" t="s">
        <v>115</v>
      </c>
      <c r="G85" s="33">
        <v>19</v>
      </c>
      <c r="H85" s="33">
        <v>11</v>
      </c>
      <c r="I85" s="33">
        <v>23</v>
      </c>
      <c r="J85" s="33">
        <v>24</v>
      </c>
      <c r="K85" s="33">
        <v>24</v>
      </c>
      <c r="L85" s="33">
        <v>24</v>
      </c>
      <c r="M85" s="34">
        <v>12</v>
      </c>
      <c r="N85" s="34">
        <v>7</v>
      </c>
      <c r="O85" s="34">
        <v>12</v>
      </c>
      <c r="P85" s="34">
        <v>14</v>
      </c>
      <c r="Q85" s="34">
        <v>14</v>
      </c>
      <c r="R85" s="34">
        <v>6</v>
      </c>
      <c r="S85" s="34">
        <v>11</v>
      </c>
      <c r="T85" s="34">
        <v>9</v>
      </c>
      <c r="U85" s="35">
        <f t="shared" si="22"/>
        <v>49</v>
      </c>
      <c r="V85" s="35">
        <f t="shared" si="22"/>
        <v>36</v>
      </c>
      <c r="W85" s="44">
        <f t="shared" si="24"/>
        <v>0.73469387755102045</v>
      </c>
      <c r="X85" s="37" t="s">
        <v>664</v>
      </c>
    </row>
    <row r="86" spans="1:24" ht="121.5" customHeight="1">
      <c r="A86" s="31">
        <v>70.099999999999994</v>
      </c>
      <c r="B86" s="31" t="s">
        <v>346</v>
      </c>
      <c r="C86" s="31" t="s">
        <v>292</v>
      </c>
      <c r="D86" s="31" t="s">
        <v>392</v>
      </c>
      <c r="E86" s="64" t="s">
        <v>710</v>
      </c>
      <c r="F86" s="32" t="s">
        <v>681</v>
      </c>
      <c r="G86" s="33">
        <v>19</v>
      </c>
      <c r="H86" s="33">
        <v>11</v>
      </c>
      <c r="I86" s="33">
        <v>23</v>
      </c>
      <c r="J86" s="33">
        <v>24</v>
      </c>
      <c r="K86" s="33">
        <v>24</v>
      </c>
      <c r="L86" s="33">
        <v>24</v>
      </c>
      <c r="M86" s="34">
        <v>11</v>
      </c>
      <c r="N86" s="34">
        <v>6</v>
      </c>
      <c r="O86" s="34">
        <v>4</v>
      </c>
      <c r="P86" s="34">
        <v>1</v>
      </c>
      <c r="Q86" s="34">
        <v>6</v>
      </c>
      <c r="R86" s="34">
        <v>3</v>
      </c>
      <c r="S86" s="34">
        <v>4</v>
      </c>
      <c r="T86" s="34">
        <v>3</v>
      </c>
      <c r="U86" s="35">
        <f t="shared" ref="U86:U87" si="28">SUM(M86+O86+Q86+S86)</f>
        <v>25</v>
      </c>
      <c r="V86" s="35">
        <f t="shared" ref="V86:V87" si="29">SUM(N86+P86+R86+T86)</f>
        <v>13</v>
      </c>
      <c r="W86" s="44">
        <f t="shared" ref="W86:W87" si="30">V86/U86</f>
        <v>0.52</v>
      </c>
      <c r="X86" s="37" t="s">
        <v>664</v>
      </c>
    </row>
    <row r="87" spans="1:24" ht="121.5" customHeight="1">
      <c r="A87" s="31">
        <v>70.2</v>
      </c>
      <c r="B87" s="31" t="s">
        <v>346</v>
      </c>
      <c r="C87" s="31" t="s">
        <v>292</v>
      </c>
      <c r="D87" s="31" t="s">
        <v>392</v>
      </c>
      <c r="E87" s="64" t="s">
        <v>711</v>
      </c>
      <c r="F87" s="32" t="s">
        <v>682</v>
      </c>
      <c r="G87" s="33">
        <v>19</v>
      </c>
      <c r="H87" s="33">
        <v>11</v>
      </c>
      <c r="I87" s="33">
        <v>23</v>
      </c>
      <c r="J87" s="33">
        <v>24</v>
      </c>
      <c r="K87" s="33">
        <v>24</v>
      </c>
      <c r="L87" s="33">
        <v>24</v>
      </c>
      <c r="M87" s="34">
        <v>1</v>
      </c>
      <c r="N87" s="34">
        <v>1</v>
      </c>
      <c r="O87" s="34">
        <v>8</v>
      </c>
      <c r="P87" s="34">
        <v>13</v>
      </c>
      <c r="Q87" s="34">
        <v>8</v>
      </c>
      <c r="R87" s="34">
        <v>3</v>
      </c>
      <c r="S87" s="34">
        <v>7</v>
      </c>
      <c r="T87" s="34">
        <v>6</v>
      </c>
      <c r="U87" s="35">
        <f t="shared" si="28"/>
        <v>24</v>
      </c>
      <c r="V87" s="35">
        <f t="shared" si="29"/>
        <v>23</v>
      </c>
      <c r="W87" s="44">
        <f t="shared" si="30"/>
        <v>0.95833333333333337</v>
      </c>
      <c r="X87" s="37" t="s">
        <v>664</v>
      </c>
    </row>
    <row r="88" spans="1:24" ht="121.5" customHeight="1">
      <c r="A88" s="31">
        <v>71</v>
      </c>
      <c r="B88" s="31" t="s">
        <v>229</v>
      </c>
      <c r="C88" s="31" t="s">
        <v>396</v>
      </c>
      <c r="D88" s="31" t="s">
        <v>645</v>
      </c>
      <c r="E88" s="32" t="s">
        <v>497</v>
      </c>
      <c r="F88" s="32" t="s">
        <v>116</v>
      </c>
      <c r="G88" s="33"/>
      <c r="H88" s="33"/>
      <c r="I88" s="33"/>
      <c r="J88" s="33"/>
      <c r="K88" s="33"/>
      <c r="L88" s="33"/>
      <c r="M88" s="34">
        <v>210</v>
      </c>
      <c r="N88" s="34">
        <v>210</v>
      </c>
      <c r="O88" s="34">
        <v>237</v>
      </c>
      <c r="P88" s="34">
        <v>237</v>
      </c>
      <c r="Q88" s="34">
        <v>225</v>
      </c>
      <c r="R88" s="34">
        <v>268</v>
      </c>
      <c r="S88" s="34">
        <v>222</v>
      </c>
      <c r="T88" s="34">
        <v>252</v>
      </c>
      <c r="U88" s="35">
        <f t="shared" si="22"/>
        <v>894</v>
      </c>
      <c r="V88" s="35">
        <f t="shared" si="22"/>
        <v>967</v>
      </c>
      <c r="W88" s="44">
        <f t="shared" si="24"/>
        <v>1.0816554809843399</v>
      </c>
      <c r="X88" s="37" t="s">
        <v>664</v>
      </c>
    </row>
    <row r="89" spans="1:24" ht="121.5" customHeight="1">
      <c r="A89" s="31">
        <v>72</v>
      </c>
      <c r="B89" s="31" t="s">
        <v>229</v>
      </c>
      <c r="C89" s="31" t="s">
        <v>396</v>
      </c>
      <c r="D89" s="31" t="s">
        <v>392</v>
      </c>
      <c r="E89" s="32" t="s">
        <v>356</v>
      </c>
      <c r="F89" s="32" t="s">
        <v>116</v>
      </c>
      <c r="G89" s="33"/>
      <c r="H89" s="33"/>
      <c r="I89" s="33"/>
      <c r="J89" s="33"/>
      <c r="K89" s="33"/>
      <c r="L89" s="33"/>
      <c r="M89" s="34">
        <v>206</v>
      </c>
      <c r="N89" s="34">
        <v>206</v>
      </c>
      <c r="O89" s="34">
        <v>225</v>
      </c>
      <c r="P89" s="34">
        <v>225</v>
      </c>
      <c r="Q89" s="34">
        <v>219</v>
      </c>
      <c r="R89" s="34">
        <v>250</v>
      </c>
      <c r="S89" s="34">
        <v>220</v>
      </c>
      <c r="T89" s="34">
        <v>239</v>
      </c>
      <c r="U89" s="35">
        <f t="shared" si="22"/>
        <v>870</v>
      </c>
      <c r="V89" s="35">
        <f t="shared" si="22"/>
        <v>920</v>
      </c>
      <c r="W89" s="44">
        <f t="shared" si="24"/>
        <v>1.0574712643678161</v>
      </c>
      <c r="X89" s="37" t="s">
        <v>664</v>
      </c>
    </row>
    <row r="90" spans="1:24" ht="71.25" customHeight="1">
      <c r="A90" s="31">
        <v>73</v>
      </c>
      <c r="B90" s="31" t="s">
        <v>346</v>
      </c>
      <c r="C90" s="31" t="s">
        <v>396</v>
      </c>
      <c r="D90" s="31" t="s">
        <v>392</v>
      </c>
      <c r="E90" s="32" t="s">
        <v>357</v>
      </c>
      <c r="F90" s="49" t="s">
        <v>331</v>
      </c>
      <c r="G90" s="33"/>
      <c r="H90" s="33"/>
      <c r="I90" s="33"/>
      <c r="J90" s="33"/>
      <c r="K90" s="33"/>
      <c r="L90" s="33"/>
      <c r="M90" s="46"/>
      <c r="N90" s="46"/>
      <c r="O90" s="46"/>
      <c r="P90" s="46"/>
      <c r="Q90" s="46"/>
      <c r="R90" s="46"/>
      <c r="S90" s="46"/>
      <c r="T90" s="46"/>
      <c r="U90" s="35">
        <v>1</v>
      </c>
      <c r="V90" s="35">
        <v>1</v>
      </c>
      <c r="W90" s="44">
        <f t="shared" si="24"/>
        <v>1</v>
      </c>
      <c r="X90" s="50" t="s">
        <v>666</v>
      </c>
    </row>
    <row r="91" spans="1:24" ht="121.5" customHeight="1">
      <c r="A91" s="31">
        <v>74</v>
      </c>
      <c r="B91" s="31" t="s">
        <v>346</v>
      </c>
      <c r="C91" s="31" t="s">
        <v>396</v>
      </c>
      <c r="D91" s="31" t="s">
        <v>379</v>
      </c>
      <c r="E91" s="64" t="s">
        <v>241</v>
      </c>
      <c r="F91" s="32" t="s">
        <v>332</v>
      </c>
      <c r="G91" s="51">
        <v>11689</v>
      </c>
      <c r="H91" s="51">
        <v>11408</v>
      </c>
      <c r="I91" s="51">
        <v>10568</v>
      </c>
      <c r="J91" s="51">
        <v>11132</v>
      </c>
      <c r="K91" s="51">
        <v>11132</v>
      </c>
      <c r="L91" s="51">
        <v>11132</v>
      </c>
      <c r="M91" s="52">
        <v>1790</v>
      </c>
      <c r="N91" s="52">
        <v>1789</v>
      </c>
      <c r="O91" s="52">
        <v>2290</v>
      </c>
      <c r="P91" s="52">
        <v>2291</v>
      </c>
      <c r="Q91" s="52">
        <v>2045</v>
      </c>
      <c r="R91" s="52">
        <v>2384</v>
      </c>
      <c r="S91" s="52">
        <v>2035</v>
      </c>
      <c r="T91" s="52">
        <v>2572</v>
      </c>
      <c r="U91" s="35">
        <f t="shared" si="22"/>
        <v>8160</v>
      </c>
      <c r="V91" s="35">
        <f t="shared" si="22"/>
        <v>9036</v>
      </c>
      <c r="W91" s="36">
        <f t="shared" si="24"/>
        <v>1.1073529411764707</v>
      </c>
      <c r="X91" s="37" t="s">
        <v>664</v>
      </c>
    </row>
    <row r="92" spans="1:24" ht="121.5" customHeight="1">
      <c r="A92" s="31">
        <v>74.099999999999994</v>
      </c>
      <c r="B92" s="31" t="s">
        <v>346</v>
      </c>
      <c r="C92" s="31" t="s">
        <v>396</v>
      </c>
      <c r="D92" s="31" t="s">
        <v>379</v>
      </c>
      <c r="E92" s="64" t="s">
        <v>712</v>
      </c>
      <c r="F92" s="32" t="s">
        <v>687</v>
      </c>
      <c r="G92" s="51">
        <v>11689</v>
      </c>
      <c r="H92" s="51">
        <v>11408</v>
      </c>
      <c r="I92" s="51">
        <v>10568</v>
      </c>
      <c r="J92" s="51">
        <v>11132</v>
      </c>
      <c r="K92" s="51">
        <v>11132</v>
      </c>
      <c r="L92" s="51">
        <v>11132</v>
      </c>
      <c r="M92" s="52">
        <v>1634</v>
      </c>
      <c r="N92" s="52">
        <v>1633</v>
      </c>
      <c r="O92" s="52">
        <v>2149</v>
      </c>
      <c r="P92" s="52">
        <v>2150</v>
      </c>
      <c r="Q92" s="52">
        <v>1895</v>
      </c>
      <c r="R92" s="52">
        <v>2237</v>
      </c>
      <c r="S92" s="52">
        <v>1888</v>
      </c>
      <c r="T92" s="52">
        <v>2429</v>
      </c>
      <c r="U92" s="35">
        <f t="shared" ref="U92:U93" si="31">SUM(M92+O92+Q92+S92)</f>
        <v>7566</v>
      </c>
      <c r="V92" s="35">
        <f t="shared" ref="V92:V93" si="32">SUM(N92+P92+R92+T92)</f>
        <v>8449</v>
      </c>
      <c r="W92" s="36">
        <f t="shared" ref="W92:W93" si="33">V92/U92</f>
        <v>1.1167063177372456</v>
      </c>
      <c r="X92" s="37" t="s">
        <v>664</v>
      </c>
    </row>
    <row r="93" spans="1:24" ht="121.5" customHeight="1">
      <c r="A93" s="31">
        <v>74.2</v>
      </c>
      <c r="B93" s="31" t="s">
        <v>346</v>
      </c>
      <c r="C93" s="31" t="s">
        <v>396</v>
      </c>
      <c r="D93" s="31" t="s">
        <v>379</v>
      </c>
      <c r="E93" s="64" t="s">
        <v>713</v>
      </c>
      <c r="F93" s="32" t="s">
        <v>688</v>
      </c>
      <c r="G93" s="51">
        <v>11689</v>
      </c>
      <c r="H93" s="51">
        <v>11408</v>
      </c>
      <c r="I93" s="51">
        <v>10568</v>
      </c>
      <c r="J93" s="51">
        <v>11132</v>
      </c>
      <c r="K93" s="51">
        <v>11132</v>
      </c>
      <c r="L93" s="51">
        <v>11132</v>
      </c>
      <c r="M93" s="52">
        <v>156</v>
      </c>
      <c r="N93" s="52">
        <v>156</v>
      </c>
      <c r="O93" s="52">
        <v>141</v>
      </c>
      <c r="P93" s="52">
        <v>141</v>
      </c>
      <c r="Q93" s="52">
        <v>150</v>
      </c>
      <c r="R93" s="52">
        <v>147</v>
      </c>
      <c r="S93" s="52">
        <v>147</v>
      </c>
      <c r="T93" s="52">
        <v>143</v>
      </c>
      <c r="U93" s="35">
        <f t="shared" si="31"/>
        <v>594</v>
      </c>
      <c r="V93" s="35">
        <f t="shared" si="32"/>
        <v>587</v>
      </c>
      <c r="W93" s="36">
        <f t="shared" si="33"/>
        <v>0.98821548821548821</v>
      </c>
      <c r="X93" s="37" t="s">
        <v>664</v>
      </c>
    </row>
    <row r="94" spans="1:24" ht="90" customHeight="1">
      <c r="A94" s="31">
        <v>75</v>
      </c>
      <c r="B94" s="31" t="s">
        <v>346</v>
      </c>
      <c r="C94" s="31" t="s">
        <v>396</v>
      </c>
      <c r="D94" s="31" t="s">
        <v>379</v>
      </c>
      <c r="E94" s="32" t="s">
        <v>652</v>
      </c>
      <c r="F94" s="32" t="s">
        <v>117</v>
      </c>
      <c r="G94" s="33"/>
      <c r="H94" s="33"/>
      <c r="I94" s="33"/>
      <c r="J94" s="33"/>
      <c r="K94" s="33"/>
      <c r="L94" s="33"/>
      <c r="M94" s="34"/>
      <c r="N94" s="34"/>
      <c r="O94" s="34">
        <v>6566</v>
      </c>
      <c r="P94" s="34">
        <v>6566</v>
      </c>
      <c r="Q94" s="34"/>
      <c r="R94" s="34"/>
      <c r="S94" s="34">
        <v>6685</v>
      </c>
      <c r="T94" s="34">
        <v>6685</v>
      </c>
      <c r="U94" s="46">
        <f t="shared" si="22"/>
        <v>13251</v>
      </c>
      <c r="V94" s="46">
        <f t="shared" si="23"/>
        <v>13251</v>
      </c>
      <c r="W94" s="44">
        <f t="shared" si="24"/>
        <v>1</v>
      </c>
      <c r="X94" s="50" t="s">
        <v>666</v>
      </c>
    </row>
    <row r="95" spans="1:24" ht="121.5" customHeight="1">
      <c r="A95" s="31">
        <v>76</v>
      </c>
      <c r="B95" s="31" t="s">
        <v>346</v>
      </c>
      <c r="C95" s="31" t="s">
        <v>396</v>
      </c>
      <c r="D95" s="31" t="s">
        <v>379</v>
      </c>
      <c r="E95" s="32" t="s">
        <v>498</v>
      </c>
      <c r="F95" s="32" t="s">
        <v>181</v>
      </c>
      <c r="G95" s="33">
        <v>18</v>
      </c>
      <c r="H95" s="33">
        <v>18</v>
      </c>
      <c r="I95" s="33">
        <v>18</v>
      </c>
      <c r="J95" s="33">
        <v>18</v>
      </c>
      <c r="K95" s="33">
        <v>18</v>
      </c>
      <c r="L95" s="33">
        <v>18</v>
      </c>
      <c r="M95" s="34">
        <v>18</v>
      </c>
      <c r="N95" s="34">
        <v>18</v>
      </c>
      <c r="O95" s="34">
        <v>18</v>
      </c>
      <c r="P95" s="34">
        <v>18</v>
      </c>
      <c r="Q95" s="34">
        <v>18</v>
      </c>
      <c r="R95" s="34">
        <v>18</v>
      </c>
      <c r="S95" s="34">
        <v>18</v>
      </c>
      <c r="T95" s="34">
        <v>18</v>
      </c>
      <c r="U95" s="46">
        <f t="shared" ref="U95" si="34">SUM(M95+O95+Q95+S95)</f>
        <v>72</v>
      </c>
      <c r="V95" s="46">
        <f t="shared" ref="V95" si="35">SUM(N95+P95+R95+T95)</f>
        <v>72</v>
      </c>
      <c r="W95" s="44">
        <f t="shared" si="24"/>
        <v>1</v>
      </c>
      <c r="X95" s="37" t="s">
        <v>664</v>
      </c>
    </row>
    <row r="96" spans="1:24" ht="121.5" customHeight="1">
      <c r="A96" s="31">
        <v>77</v>
      </c>
      <c r="B96" s="31" t="s">
        <v>346</v>
      </c>
      <c r="C96" s="31" t="s">
        <v>396</v>
      </c>
      <c r="D96" s="31" t="s">
        <v>379</v>
      </c>
      <c r="E96" s="32" t="s">
        <v>263</v>
      </c>
      <c r="F96" s="32" t="s">
        <v>181</v>
      </c>
      <c r="G96" s="33">
        <v>1764</v>
      </c>
      <c r="H96" s="33">
        <v>1757</v>
      </c>
      <c r="I96" s="33">
        <v>1750</v>
      </c>
      <c r="J96" s="33">
        <v>1750</v>
      </c>
      <c r="K96" s="33">
        <v>1750</v>
      </c>
      <c r="L96" s="33">
        <v>1750</v>
      </c>
      <c r="M96" s="34">
        <v>465</v>
      </c>
      <c r="N96" s="34">
        <v>465</v>
      </c>
      <c r="O96" s="34">
        <v>458</v>
      </c>
      <c r="P96" s="34">
        <v>465</v>
      </c>
      <c r="Q96" s="34">
        <v>495</v>
      </c>
      <c r="R96" s="34">
        <v>487.5</v>
      </c>
      <c r="S96" s="34">
        <v>473</v>
      </c>
      <c r="T96" s="34">
        <v>472.5</v>
      </c>
      <c r="U96" s="35">
        <f t="shared" si="22"/>
        <v>1891</v>
      </c>
      <c r="V96" s="35">
        <f t="shared" si="22"/>
        <v>1890</v>
      </c>
      <c r="W96" s="44">
        <f t="shared" si="24"/>
        <v>0.99947117927022744</v>
      </c>
      <c r="X96" s="37" t="s">
        <v>664</v>
      </c>
    </row>
    <row r="97" spans="1:24" ht="121.5" customHeight="1">
      <c r="A97" s="31">
        <v>78</v>
      </c>
      <c r="B97" s="31" t="s">
        <v>346</v>
      </c>
      <c r="C97" s="31" t="s">
        <v>396</v>
      </c>
      <c r="D97" s="31" t="s">
        <v>379</v>
      </c>
      <c r="E97" s="32" t="s">
        <v>361</v>
      </c>
      <c r="F97" s="32" t="s">
        <v>180</v>
      </c>
      <c r="G97" s="33">
        <v>4333</v>
      </c>
      <c r="H97" s="33">
        <v>4278</v>
      </c>
      <c r="I97" s="33">
        <v>3818</v>
      </c>
      <c r="J97" s="33">
        <v>4047</v>
      </c>
      <c r="K97" s="33">
        <v>4047</v>
      </c>
      <c r="L97" s="33">
        <v>4047</v>
      </c>
      <c r="M97" s="34">
        <v>511</v>
      </c>
      <c r="N97" s="34">
        <v>510</v>
      </c>
      <c r="O97" s="34">
        <v>677</v>
      </c>
      <c r="P97" s="34">
        <v>678</v>
      </c>
      <c r="Q97" s="34">
        <v>596</v>
      </c>
      <c r="R97" s="34">
        <v>820</v>
      </c>
      <c r="S97" s="34">
        <v>592</v>
      </c>
      <c r="T97" s="34">
        <v>925</v>
      </c>
      <c r="U97" s="35">
        <f t="shared" si="22"/>
        <v>2376</v>
      </c>
      <c r="V97" s="35">
        <f t="shared" si="22"/>
        <v>2933</v>
      </c>
      <c r="W97" s="44">
        <f t="shared" si="24"/>
        <v>1.2344276094276094</v>
      </c>
      <c r="X97" s="37" t="s">
        <v>664</v>
      </c>
    </row>
    <row r="98" spans="1:24" ht="90" customHeight="1">
      <c r="A98" s="31">
        <v>79</v>
      </c>
      <c r="B98" s="31" t="s">
        <v>346</v>
      </c>
      <c r="C98" s="31" t="s">
        <v>396</v>
      </c>
      <c r="D98" s="31" t="s">
        <v>379</v>
      </c>
      <c r="E98" s="32" t="s">
        <v>364</v>
      </c>
      <c r="F98" s="32" t="s">
        <v>179</v>
      </c>
      <c r="G98" s="33"/>
      <c r="H98" s="33"/>
      <c r="I98" s="33"/>
      <c r="J98" s="33"/>
      <c r="K98" s="33"/>
      <c r="L98" s="33"/>
      <c r="M98" s="41"/>
      <c r="N98" s="41"/>
      <c r="O98" s="41"/>
      <c r="P98" s="41"/>
      <c r="Q98" s="41"/>
      <c r="R98" s="41"/>
      <c r="S98" s="41"/>
      <c r="T98" s="41"/>
      <c r="U98" s="41">
        <f t="shared" si="22"/>
        <v>0</v>
      </c>
      <c r="V98" s="41">
        <f t="shared" si="23"/>
        <v>0</v>
      </c>
      <c r="W98" s="42" t="e">
        <f t="shared" si="24"/>
        <v>#DIV/0!</v>
      </c>
      <c r="X98" s="48"/>
    </row>
    <row r="99" spans="1:24" ht="90" customHeight="1">
      <c r="A99" s="31">
        <v>80</v>
      </c>
      <c r="B99" s="31" t="s">
        <v>346</v>
      </c>
      <c r="C99" s="31" t="s">
        <v>396</v>
      </c>
      <c r="D99" s="31" t="s">
        <v>379</v>
      </c>
      <c r="E99" s="32" t="s">
        <v>264</v>
      </c>
      <c r="F99" s="32" t="s">
        <v>179</v>
      </c>
      <c r="G99" s="33"/>
      <c r="H99" s="33"/>
      <c r="I99" s="33"/>
      <c r="J99" s="33"/>
      <c r="K99" s="33"/>
      <c r="L99" s="33"/>
      <c r="M99" s="41"/>
      <c r="N99" s="41"/>
      <c r="O99" s="41"/>
      <c r="P99" s="41"/>
      <c r="Q99" s="41"/>
      <c r="R99" s="41"/>
      <c r="S99" s="41"/>
      <c r="T99" s="41"/>
      <c r="U99" s="41">
        <f t="shared" si="22"/>
        <v>0</v>
      </c>
      <c r="V99" s="41">
        <f t="shared" si="23"/>
        <v>0</v>
      </c>
      <c r="W99" s="42" t="e">
        <f t="shared" si="24"/>
        <v>#DIV/0!</v>
      </c>
      <c r="X99" s="48"/>
    </row>
    <row r="100" spans="1:24" ht="144" customHeight="1">
      <c r="A100" s="31">
        <v>81</v>
      </c>
      <c r="B100" s="31" t="s">
        <v>346</v>
      </c>
      <c r="C100" s="31" t="s">
        <v>396</v>
      </c>
      <c r="D100" s="31" t="s">
        <v>379</v>
      </c>
      <c r="E100" s="32" t="s">
        <v>365</v>
      </c>
      <c r="F100" s="32" t="s">
        <v>182</v>
      </c>
      <c r="G100" s="33"/>
      <c r="H100" s="33"/>
      <c r="I100" s="33"/>
      <c r="J100" s="33"/>
      <c r="K100" s="33"/>
      <c r="L100" s="33"/>
      <c r="M100" s="41"/>
      <c r="N100" s="41"/>
      <c r="O100" s="41"/>
      <c r="P100" s="41"/>
      <c r="Q100" s="41"/>
      <c r="R100" s="41"/>
      <c r="S100" s="41"/>
      <c r="T100" s="41"/>
      <c r="U100" s="41">
        <f t="shared" si="22"/>
        <v>0</v>
      </c>
      <c r="V100" s="41">
        <f t="shared" si="23"/>
        <v>0</v>
      </c>
      <c r="W100" s="42" t="e">
        <f t="shared" si="24"/>
        <v>#DIV/0!</v>
      </c>
      <c r="X100" s="48"/>
    </row>
    <row r="101" spans="1:24" ht="121.5" customHeight="1">
      <c r="A101" s="31">
        <v>82</v>
      </c>
      <c r="B101" s="31" t="s">
        <v>346</v>
      </c>
      <c r="C101" s="31" t="s">
        <v>396</v>
      </c>
      <c r="D101" s="31" t="s">
        <v>379</v>
      </c>
      <c r="E101" s="32" t="s">
        <v>366</v>
      </c>
      <c r="F101" s="32" t="s">
        <v>183</v>
      </c>
      <c r="G101" s="33"/>
      <c r="H101" s="33"/>
      <c r="I101" s="33"/>
      <c r="J101" s="33"/>
      <c r="K101" s="33"/>
      <c r="L101" s="33"/>
      <c r="M101" s="46"/>
      <c r="N101" s="46"/>
      <c r="O101" s="46"/>
      <c r="P101" s="46"/>
      <c r="Q101" s="46"/>
      <c r="R101" s="46"/>
      <c r="S101" s="46"/>
      <c r="T101" s="46"/>
      <c r="U101" s="34">
        <v>7906</v>
      </c>
      <c r="V101" s="34">
        <v>7906</v>
      </c>
      <c r="W101" s="44">
        <f t="shared" si="24"/>
        <v>1</v>
      </c>
      <c r="X101" s="47" t="s">
        <v>665</v>
      </c>
    </row>
    <row r="102" spans="1:24" ht="90" customHeight="1">
      <c r="A102" s="31">
        <v>83</v>
      </c>
      <c r="B102" s="31" t="s">
        <v>346</v>
      </c>
      <c r="C102" s="31" t="s">
        <v>396</v>
      </c>
      <c r="D102" s="31" t="s">
        <v>379</v>
      </c>
      <c r="E102" s="32" t="s">
        <v>499</v>
      </c>
      <c r="F102" s="32" t="s">
        <v>118</v>
      </c>
      <c r="G102" s="33"/>
      <c r="H102" s="33"/>
      <c r="I102" s="33"/>
      <c r="J102" s="33"/>
      <c r="K102" s="33"/>
      <c r="L102" s="33"/>
      <c r="M102" s="46"/>
      <c r="N102" s="46"/>
      <c r="O102" s="46"/>
      <c r="P102" s="46"/>
      <c r="Q102" s="46"/>
      <c r="R102" s="46"/>
      <c r="S102" s="46"/>
      <c r="T102" s="46"/>
      <c r="U102" s="34">
        <v>7906</v>
      </c>
      <c r="V102" s="34">
        <v>7906</v>
      </c>
      <c r="W102" s="44">
        <f t="shared" si="24"/>
        <v>1</v>
      </c>
      <c r="X102" s="47" t="s">
        <v>665</v>
      </c>
    </row>
    <row r="103" spans="1:24" ht="121.5" customHeight="1">
      <c r="A103" s="31">
        <v>84</v>
      </c>
      <c r="B103" s="31" t="s">
        <v>346</v>
      </c>
      <c r="C103" s="31" t="s">
        <v>396</v>
      </c>
      <c r="D103" s="31" t="s">
        <v>379</v>
      </c>
      <c r="E103" s="32" t="s">
        <v>575</v>
      </c>
      <c r="F103" s="32" t="s">
        <v>184</v>
      </c>
      <c r="G103" s="33"/>
      <c r="H103" s="33"/>
      <c r="I103" s="33"/>
      <c r="J103" s="33"/>
      <c r="K103" s="33"/>
      <c r="L103" s="33"/>
      <c r="M103" s="34">
        <v>1789</v>
      </c>
      <c r="N103" s="34">
        <v>1789</v>
      </c>
      <c r="O103" s="34">
        <v>2291</v>
      </c>
      <c r="P103" s="34">
        <v>2291</v>
      </c>
      <c r="Q103" s="34">
        <v>2044</v>
      </c>
      <c r="R103" s="34">
        <v>2387</v>
      </c>
      <c r="S103" s="34">
        <v>2036</v>
      </c>
      <c r="T103" s="34">
        <v>2552</v>
      </c>
      <c r="U103" s="35">
        <f t="shared" si="22"/>
        <v>8160</v>
      </c>
      <c r="V103" s="35">
        <f t="shared" si="22"/>
        <v>9019</v>
      </c>
      <c r="W103" s="44">
        <f t="shared" si="24"/>
        <v>1.1052696078431372</v>
      </c>
      <c r="X103" s="37" t="s">
        <v>664</v>
      </c>
    </row>
    <row r="104" spans="1:24" ht="90" customHeight="1">
      <c r="A104" s="31">
        <v>85</v>
      </c>
      <c r="B104" s="31" t="s">
        <v>346</v>
      </c>
      <c r="C104" s="31" t="s">
        <v>396</v>
      </c>
      <c r="D104" s="31" t="s">
        <v>379</v>
      </c>
      <c r="E104" s="65" t="s">
        <v>367</v>
      </c>
      <c r="F104" s="32" t="s">
        <v>119</v>
      </c>
      <c r="G104" s="33"/>
      <c r="H104" s="33"/>
      <c r="I104" s="33"/>
      <c r="J104" s="33"/>
      <c r="K104" s="33"/>
      <c r="L104" s="33"/>
      <c r="M104" s="34"/>
      <c r="N104" s="34"/>
      <c r="O104" s="34">
        <v>273</v>
      </c>
      <c r="P104" s="34">
        <v>273</v>
      </c>
      <c r="Q104" s="34"/>
      <c r="R104" s="34"/>
      <c r="S104" s="34">
        <v>250</v>
      </c>
      <c r="T104" s="34">
        <v>250</v>
      </c>
      <c r="U104" s="35">
        <f t="shared" si="22"/>
        <v>523</v>
      </c>
      <c r="V104" s="35">
        <f t="shared" si="22"/>
        <v>523</v>
      </c>
      <c r="W104" s="44">
        <f t="shared" si="24"/>
        <v>1</v>
      </c>
      <c r="X104" s="50" t="s">
        <v>666</v>
      </c>
    </row>
    <row r="105" spans="1:24" ht="90" customHeight="1">
      <c r="A105" s="31">
        <v>85.1</v>
      </c>
      <c r="B105" s="31" t="s">
        <v>346</v>
      </c>
      <c r="C105" s="31" t="s">
        <v>396</v>
      </c>
      <c r="D105" s="31" t="s">
        <v>379</v>
      </c>
      <c r="E105" s="65" t="s">
        <v>714</v>
      </c>
      <c r="F105" s="32" t="s">
        <v>685</v>
      </c>
      <c r="G105" s="33"/>
      <c r="H105" s="33"/>
      <c r="I105" s="33"/>
      <c r="J105" s="33"/>
      <c r="K105" s="33"/>
      <c r="L105" s="33"/>
      <c r="M105" s="34"/>
      <c r="N105" s="34"/>
      <c r="O105" s="34">
        <v>265</v>
      </c>
      <c r="P105" s="34">
        <v>265</v>
      </c>
      <c r="Q105" s="34"/>
      <c r="R105" s="34"/>
      <c r="S105" s="34">
        <v>247</v>
      </c>
      <c r="T105" s="34">
        <v>247</v>
      </c>
      <c r="U105" s="35">
        <f t="shared" ref="U105:U106" si="36">SUM(M105+O105+Q105+S105)</f>
        <v>512</v>
      </c>
      <c r="V105" s="35">
        <f t="shared" ref="V105:V106" si="37">SUM(N105+P105+R105+T105)</f>
        <v>512</v>
      </c>
      <c r="W105" s="44">
        <f t="shared" ref="W105:W106" si="38">V105/U105</f>
        <v>1</v>
      </c>
      <c r="X105" s="50" t="s">
        <v>666</v>
      </c>
    </row>
    <row r="106" spans="1:24" ht="90" customHeight="1">
      <c r="A106" s="31">
        <v>85.2</v>
      </c>
      <c r="B106" s="31" t="s">
        <v>346</v>
      </c>
      <c r="C106" s="31" t="s">
        <v>396</v>
      </c>
      <c r="D106" s="31" t="s">
        <v>379</v>
      </c>
      <c r="E106" s="65" t="s">
        <v>715</v>
      </c>
      <c r="F106" s="32" t="s">
        <v>686</v>
      </c>
      <c r="G106" s="33"/>
      <c r="H106" s="33"/>
      <c r="I106" s="33"/>
      <c r="J106" s="33"/>
      <c r="K106" s="33"/>
      <c r="L106" s="33"/>
      <c r="M106" s="34"/>
      <c r="N106" s="34"/>
      <c r="O106" s="34">
        <v>8</v>
      </c>
      <c r="P106" s="34">
        <v>8</v>
      </c>
      <c r="Q106" s="34"/>
      <c r="R106" s="34"/>
      <c r="S106" s="34">
        <v>3</v>
      </c>
      <c r="T106" s="34">
        <v>3</v>
      </c>
      <c r="U106" s="35">
        <f t="shared" si="36"/>
        <v>11</v>
      </c>
      <c r="V106" s="35">
        <f t="shared" si="37"/>
        <v>11</v>
      </c>
      <c r="W106" s="44">
        <f t="shared" si="38"/>
        <v>1</v>
      </c>
      <c r="X106" s="50" t="s">
        <v>666</v>
      </c>
    </row>
    <row r="107" spans="1:24" ht="90" customHeight="1">
      <c r="A107" s="31">
        <v>86</v>
      </c>
      <c r="B107" s="31" t="s">
        <v>346</v>
      </c>
      <c r="C107" s="31" t="s">
        <v>396</v>
      </c>
      <c r="D107" s="31" t="s">
        <v>379</v>
      </c>
      <c r="E107" s="32" t="s">
        <v>500</v>
      </c>
      <c r="F107" s="32" t="s">
        <v>120</v>
      </c>
      <c r="G107" s="33"/>
      <c r="H107" s="33"/>
      <c r="I107" s="33"/>
      <c r="J107" s="33"/>
      <c r="K107" s="33"/>
      <c r="L107" s="33"/>
      <c r="M107" s="34"/>
      <c r="N107" s="34"/>
      <c r="O107" s="34">
        <v>4517</v>
      </c>
      <c r="P107" s="34">
        <v>4517</v>
      </c>
      <c r="Q107" s="34"/>
      <c r="R107" s="34"/>
      <c r="S107" s="34">
        <v>12173</v>
      </c>
      <c r="T107" s="34">
        <v>12173</v>
      </c>
      <c r="U107" s="46">
        <f t="shared" si="22"/>
        <v>16690</v>
      </c>
      <c r="V107" s="46">
        <f t="shared" si="23"/>
        <v>16690</v>
      </c>
      <c r="W107" s="44">
        <f t="shared" si="24"/>
        <v>1</v>
      </c>
      <c r="X107" s="50" t="s">
        <v>666</v>
      </c>
    </row>
    <row r="108" spans="1:24" ht="121.5" customHeight="1">
      <c r="A108" s="31">
        <v>87</v>
      </c>
      <c r="B108" s="31" t="s">
        <v>346</v>
      </c>
      <c r="C108" s="31" t="s">
        <v>396</v>
      </c>
      <c r="D108" s="31" t="s">
        <v>379</v>
      </c>
      <c r="E108" s="32" t="s">
        <v>368</v>
      </c>
      <c r="F108" s="32" t="s">
        <v>122</v>
      </c>
      <c r="G108" s="33">
        <v>7</v>
      </c>
      <c r="H108" s="33">
        <v>8</v>
      </c>
      <c r="I108" s="33">
        <v>4</v>
      </c>
      <c r="J108" s="33">
        <v>4</v>
      </c>
      <c r="K108" s="33">
        <v>4</v>
      </c>
      <c r="L108" s="33">
        <v>4</v>
      </c>
      <c r="M108" s="34">
        <v>0</v>
      </c>
      <c r="N108" s="34">
        <v>0</v>
      </c>
      <c r="O108" s="34">
        <v>0</v>
      </c>
      <c r="P108" s="34">
        <v>0</v>
      </c>
      <c r="Q108" s="34">
        <v>0</v>
      </c>
      <c r="R108" s="34">
        <v>0</v>
      </c>
      <c r="S108" s="34">
        <v>0</v>
      </c>
      <c r="T108" s="34">
        <v>0</v>
      </c>
      <c r="U108" s="35">
        <f t="shared" si="22"/>
        <v>0</v>
      </c>
      <c r="V108" s="35">
        <f t="shared" si="22"/>
        <v>0</v>
      </c>
      <c r="W108" s="44" t="e">
        <f t="shared" si="24"/>
        <v>#DIV/0!</v>
      </c>
      <c r="X108" s="37" t="s">
        <v>664</v>
      </c>
    </row>
    <row r="109" spans="1:24" ht="121.5" customHeight="1">
      <c r="A109" s="31">
        <v>88</v>
      </c>
      <c r="B109" s="31" t="s">
        <v>346</v>
      </c>
      <c r="C109" s="31" t="s">
        <v>396</v>
      </c>
      <c r="D109" s="31" t="s">
        <v>387</v>
      </c>
      <c r="E109" s="32" t="s">
        <v>186</v>
      </c>
      <c r="F109" s="32" t="s">
        <v>125</v>
      </c>
      <c r="G109" s="33">
        <v>303</v>
      </c>
      <c r="H109" s="33">
        <v>232</v>
      </c>
      <c r="I109" s="33">
        <v>311</v>
      </c>
      <c r="J109" s="33">
        <v>311</v>
      </c>
      <c r="K109" s="33">
        <v>311</v>
      </c>
      <c r="L109" s="33">
        <v>311</v>
      </c>
      <c r="M109" s="34">
        <v>69</v>
      </c>
      <c r="N109" s="34">
        <v>69</v>
      </c>
      <c r="O109" s="34">
        <v>83</v>
      </c>
      <c r="P109" s="34">
        <v>83</v>
      </c>
      <c r="Q109" s="34">
        <v>75</v>
      </c>
      <c r="R109" s="34">
        <v>72</v>
      </c>
      <c r="S109" s="34">
        <v>75</v>
      </c>
      <c r="T109" s="34">
        <v>105</v>
      </c>
      <c r="U109" s="35">
        <f t="shared" si="22"/>
        <v>302</v>
      </c>
      <c r="V109" s="35">
        <f t="shared" si="22"/>
        <v>329</v>
      </c>
      <c r="W109" s="44">
        <f t="shared" si="24"/>
        <v>1.0894039735099337</v>
      </c>
      <c r="X109" s="37" t="s">
        <v>664</v>
      </c>
    </row>
    <row r="110" spans="1:24" ht="121.5" customHeight="1">
      <c r="A110" s="31">
        <v>89</v>
      </c>
      <c r="B110" s="31" t="s">
        <v>346</v>
      </c>
      <c r="C110" s="31" t="s">
        <v>396</v>
      </c>
      <c r="D110" s="31" t="s">
        <v>387</v>
      </c>
      <c r="E110" s="32" t="s">
        <v>372</v>
      </c>
      <c r="F110" s="32" t="s">
        <v>123</v>
      </c>
      <c r="G110" s="33">
        <v>1512</v>
      </c>
      <c r="H110" s="33">
        <v>1506</v>
      </c>
      <c r="I110" s="33">
        <v>1500</v>
      </c>
      <c r="J110" s="33">
        <v>1488</v>
      </c>
      <c r="K110" s="33">
        <v>1488</v>
      </c>
      <c r="L110" s="33">
        <v>1488</v>
      </c>
      <c r="M110" s="34">
        <v>496</v>
      </c>
      <c r="N110" s="34">
        <v>496</v>
      </c>
      <c r="O110" s="34">
        <v>496</v>
      </c>
      <c r="P110" s="34">
        <v>496</v>
      </c>
      <c r="Q110" s="34">
        <v>520</v>
      </c>
      <c r="R110" s="34">
        <v>520</v>
      </c>
      <c r="S110" s="34">
        <v>504</v>
      </c>
      <c r="T110" s="34">
        <v>504</v>
      </c>
      <c r="U110" s="35">
        <f t="shared" si="22"/>
        <v>2016</v>
      </c>
      <c r="V110" s="35">
        <f t="shared" si="22"/>
        <v>2016</v>
      </c>
      <c r="W110" s="44">
        <f t="shared" si="24"/>
        <v>1</v>
      </c>
      <c r="X110" s="37" t="s">
        <v>664</v>
      </c>
    </row>
    <row r="111" spans="1:24" ht="121.5" customHeight="1">
      <c r="A111" s="31">
        <v>90</v>
      </c>
      <c r="B111" s="31" t="s">
        <v>346</v>
      </c>
      <c r="C111" s="31" t="s">
        <v>396</v>
      </c>
      <c r="D111" s="31" t="s">
        <v>387</v>
      </c>
      <c r="E111" s="32" t="s">
        <v>371</v>
      </c>
      <c r="F111" s="32" t="s">
        <v>123</v>
      </c>
      <c r="G111" s="33">
        <v>764</v>
      </c>
      <c r="H111" s="33">
        <v>794</v>
      </c>
      <c r="I111" s="33">
        <v>833</v>
      </c>
      <c r="J111" s="33">
        <v>832</v>
      </c>
      <c r="K111" s="33">
        <v>832</v>
      </c>
      <c r="L111" s="33">
        <v>832</v>
      </c>
      <c r="M111" s="34">
        <v>163</v>
      </c>
      <c r="N111" s="34">
        <v>163</v>
      </c>
      <c r="O111" s="34">
        <v>268</v>
      </c>
      <c r="P111" s="34">
        <v>268</v>
      </c>
      <c r="Q111" s="34">
        <v>216</v>
      </c>
      <c r="R111" s="34">
        <v>350</v>
      </c>
      <c r="S111" s="34">
        <v>216</v>
      </c>
      <c r="T111" s="34">
        <v>241</v>
      </c>
      <c r="U111" s="35">
        <f t="shared" si="22"/>
        <v>863</v>
      </c>
      <c r="V111" s="35">
        <f t="shared" si="22"/>
        <v>1022</v>
      </c>
      <c r="W111" s="44">
        <f t="shared" si="24"/>
        <v>1.1842410196987254</v>
      </c>
      <c r="X111" s="37" t="s">
        <v>664</v>
      </c>
    </row>
    <row r="112" spans="1:24" ht="90" customHeight="1">
      <c r="A112" s="31">
        <v>91</v>
      </c>
      <c r="B112" s="31" t="s">
        <v>346</v>
      </c>
      <c r="C112" s="31" t="s">
        <v>396</v>
      </c>
      <c r="D112" s="31" t="s">
        <v>387</v>
      </c>
      <c r="E112" s="32" t="s">
        <v>370</v>
      </c>
      <c r="F112" s="32" t="s">
        <v>124</v>
      </c>
      <c r="G112" s="33"/>
      <c r="H112" s="33"/>
      <c r="I112" s="33"/>
      <c r="J112" s="33"/>
      <c r="K112" s="33"/>
      <c r="L112" s="33"/>
      <c r="M112" s="41"/>
      <c r="N112" s="41"/>
      <c r="O112" s="41"/>
      <c r="P112" s="41"/>
      <c r="Q112" s="41"/>
      <c r="R112" s="41"/>
      <c r="S112" s="41"/>
      <c r="T112" s="41"/>
      <c r="U112" s="41">
        <f t="shared" si="22"/>
        <v>0</v>
      </c>
      <c r="V112" s="41">
        <f t="shared" si="23"/>
        <v>0</v>
      </c>
      <c r="W112" s="42" t="e">
        <f t="shared" si="24"/>
        <v>#DIV/0!</v>
      </c>
      <c r="X112" s="41" t="s">
        <v>672</v>
      </c>
    </row>
    <row r="113" spans="1:24" ht="121.5" customHeight="1">
      <c r="A113" s="31">
        <v>92</v>
      </c>
      <c r="B113" s="31" t="s">
        <v>346</v>
      </c>
      <c r="C113" s="31" t="s">
        <v>396</v>
      </c>
      <c r="D113" s="31" t="s">
        <v>387</v>
      </c>
      <c r="E113" s="32" t="s">
        <v>369</v>
      </c>
      <c r="F113" s="32" t="s">
        <v>124</v>
      </c>
      <c r="G113" s="33">
        <v>0</v>
      </c>
      <c r="H113" s="33">
        <v>5</v>
      </c>
      <c r="I113" s="33">
        <v>6</v>
      </c>
      <c r="J113" s="33">
        <v>6</v>
      </c>
      <c r="K113" s="33">
        <v>6</v>
      </c>
      <c r="L113" s="33">
        <v>6</v>
      </c>
      <c r="M113" s="34">
        <v>5</v>
      </c>
      <c r="N113" s="34">
        <v>5</v>
      </c>
      <c r="O113" s="34">
        <v>2</v>
      </c>
      <c r="P113" s="34">
        <v>2</v>
      </c>
      <c r="Q113" s="34">
        <v>3</v>
      </c>
      <c r="R113" s="34">
        <v>1</v>
      </c>
      <c r="S113" s="34">
        <v>3</v>
      </c>
      <c r="T113" s="34">
        <v>1</v>
      </c>
      <c r="U113" s="35">
        <f t="shared" si="22"/>
        <v>13</v>
      </c>
      <c r="V113" s="35">
        <f t="shared" si="22"/>
        <v>9</v>
      </c>
      <c r="W113" s="44">
        <f t="shared" si="24"/>
        <v>0.69230769230769229</v>
      </c>
      <c r="X113" s="37" t="s">
        <v>664</v>
      </c>
    </row>
    <row r="114" spans="1:24" ht="121.5" customHeight="1">
      <c r="A114" s="31">
        <v>93</v>
      </c>
      <c r="B114" s="31" t="s">
        <v>346</v>
      </c>
      <c r="C114" s="31" t="s">
        <v>396</v>
      </c>
      <c r="D114" s="31" t="s">
        <v>387</v>
      </c>
      <c r="E114" s="32" t="s">
        <v>501</v>
      </c>
      <c r="F114" s="32" t="s">
        <v>125</v>
      </c>
      <c r="G114" s="33"/>
      <c r="H114" s="33"/>
      <c r="I114" s="33"/>
      <c r="J114" s="33"/>
      <c r="K114" s="33"/>
      <c r="L114" s="33"/>
      <c r="M114" s="34">
        <v>3</v>
      </c>
      <c r="N114" s="34">
        <v>3</v>
      </c>
      <c r="O114" s="34">
        <v>3</v>
      </c>
      <c r="P114" s="34">
        <v>4</v>
      </c>
      <c r="Q114" s="34">
        <v>3</v>
      </c>
      <c r="R114" s="34">
        <v>2</v>
      </c>
      <c r="S114" s="34">
        <v>3</v>
      </c>
      <c r="T114" s="34">
        <v>12</v>
      </c>
      <c r="U114" s="35">
        <f t="shared" si="22"/>
        <v>12</v>
      </c>
      <c r="V114" s="35">
        <f t="shared" si="22"/>
        <v>21</v>
      </c>
      <c r="W114" s="44">
        <f t="shared" si="24"/>
        <v>1.75</v>
      </c>
      <c r="X114" s="37" t="s">
        <v>664</v>
      </c>
    </row>
    <row r="115" spans="1:24" ht="121.5" customHeight="1">
      <c r="A115" s="31">
        <v>94</v>
      </c>
      <c r="B115" s="31" t="s">
        <v>346</v>
      </c>
      <c r="C115" s="31" t="s">
        <v>396</v>
      </c>
      <c r="D115" s="31" t="s">
        <v>387</v>
      </c>
      <c r="E115" s="32" t="s">
        <v>502</v>
      </c>
      <c r="F115" s="32" t="s">
        <v>126</v>
      </c>
      <c r="G115" s="33"/>
      <c r="H115" s="33"/>
      <c r="I115" s="33"/>
      <c r="J115" s="33"/>
      <c r="K115" s="33"/>
      <c r="L115" s="33"/>
      <c r="M115" s="34">
        <v>1</v>
      </c>
      <c r="N115" s="34">
        <v>1</v>
      </c>
      <c r="O115" s="34">
        <v>1</v>
      </c>
      <c r="P115" s="34">
        <v>0</v>
      </c>
      <c r="Q115" s="34">
        <v>1</v>
      </c>
      <c r="R115" s="34">
        <v>0</v>
      </c>
      <c r="S115" s="34">
        <v>1</v>
      </c>
      <c r="T115" s="34">
        <v>0</v>
      </c>
      <c r="U115" s="35">
        <f t="shared" si="22"/>
        <v>4</v>
      </c>
      <c r="V115" s="35">
        <f t="shared" si="22"/>
        <v>1</v>
      </c>
      <c r="W115" s="44">
        <f t="shared" si="24"/>
        <v>0.25</v>
      </c>
      <c r="X115" s="37" t="s">
        <v>664</v>
      </c>
    </row>
    <row r="116" spans="1:24" ht="121.5" customHeight="1">
      <c r="A116" s="31">
        <v>95</v>
      </c>
      <c r="B116" s="31" t="s">
        <v>346</v>
      </c>
      <c r="C116" s="31" t="s">
        <v>396</v>
      </c>
      <c r="D116" s="31" t="s">
        <v>387</v>
      </c>
      <c r="E116" s="32" t="s">
        <v>232</v>
      </c>
      <c r="F116" s="32" t="s">
        <v>126</v>
      </c>
      <c r="G116" s="33"/>
      <c r="H116" s="33"/>
      <c r="I116" s="33"/>
      <c r="J116" s="33"/>
      <c r="K116" s="33"/>
      <c r="L116" s="33"/>
      <c r="M116" s="46">
        <v>0</v>
      </c>
      <c r="N116" s="46">
        <v>0</v>
      </c>
      <c r="O116" s="46">
        <v>0</v>
      </c>
      <c r="P116" s="46">
        <v>0</v>
      </c>
      <c r="Q116" s="46">
        <v>0</v>
      </c>
      <c r="R116" s="46">
        <v>0</v>
      </c>
      <c r="S116" s="46">
        <v>0</v>
      </c>
      <c r="T116" s="46">
        <v>0</v>
      </c>
      <c r="U116" s="46">
        <v>0</v>
      </c>
      <c r="V116" s="46">
        <f t="shared" si="23"/>
        <v>0</v>
      </c>
      <c r="W116" s="44" t="e">
        <f t="shared" si="24"/>
        <v>#DIV/0!</v>
      </c>
      <c r="X116" s="37" t="s">
        <v>671</v>
      </c>
    </row>
    <row r="117" spans="1:24" ht="90" customHeight="1">
      <c r="A117" s="31">
        <v>96</v>
      </c>
      <c r="B117" s="31" t="s">
        <v>229</v>
      </c>
      <c r="C117" s="31" t="s">
        <v>396</v>
      </c>
      <c r="D117" s="31" t="s">
        <v>509</v>
      </c>
      <c r="E117" s="32" t="s">
        <v>503</v>
      </c>
      <c r="F117" s="32" t="s">
        <v>127</v>
      </c>
      <c r="G117" s="33"/>
      <c r="H117" s="33"/>
      <c r="I117" s="33"/>
      <c r="J117" s="33"/>
      <c r="K117" s="33"/>
      <c r="L117" s="33"/>
      <c r="M117" s="33"/>
      <c r="N117" s="33">
        <v>42</v>
      </c>
      <c r="O117" s="33"/>
      <c r="P117" s="33">
        <v>27</v>
      </c>
      <c r="Q117" s="33"/>
      <c r="R117" s="33">
        <f>9+8+9</f>
        <v>26</v>
      </c>
      <c r="S117" s="33"/>
      <c r="T117" s="33">
        <f>11+9+10</f>
        <v>30</v>
      </c>
      <c r="U117" s="33">
        <f t="shared" si="22"/>
        <v>0</v>
      </c>
      <c r="V117" s="33">
        <f t="shared" si="23"/>
        <v>125</v>
      </c>
      <c r="W117" s="44" t="e">
        <f t="shared" si="24"/>
        <v>#DIV/0!</v>
      </c>
      <c r="X117" s="53" t="s">
        <v>667</v>
      </c>
    </row>
    <row r="118" spans="1:24" ht="90" customHeight="1">
      <c r="A118" s="31">
        <v>96.1</v>
      </c>
      <c r="B118" s="31" t="s">
        <v>229</v>
      </c>
      <c r="C118" s="31" t="s">
        <v>396</v>
      </c>
      <c r="D118" s="31" t="s">
        <v>509</v>
      </c>
      <c r="E118" s="32" t="s">
        <v>716</v>
      </c>
      <c r="F118" s="32" t="s">
        <v>675</v>
      </c>
      <c r="G118" s="33"/>
      <c r="H118" s="33"/>
      <c r="I118" s="33"/>
      <c r="J118" s="33"/>
      <c r="K118" s="33"/>
      <c r="L118" s="33"/>
      <c r="M118" s="33"/>
      <c r="N118" s="33">
        <v>28</v>
      </c>
      <c r="O118" s="33"/>
      <c r="P118" s="33">
        <v>20</v>
      </c>
      <c r="Q118" s="33"/>
      <c r="R118" s="33">
        <v>19</v>
      </c>
      <c r="S118" s="33"/>
      <c r="T118" s="33">
        <v>19</v>
      </c>
      <c r="U118" s="33">
        <f t="shared" si="22"/>
        <v>0</v>
      </c>
      <c r="V118" s="33">
        <f t="shared" ref="V118:V119" si="39">SUM(N118+P118+R118+T118)</f>
        <v>86</v>
      </c>
      <c r="W118" s="44" t="e">
        <f t="shared" ref="W118:W119" si="40">V118/U118</f>
        <v>#DIV/0!</v>
      </c>
      <c r="X118" s="53" t="s">
        <v>667</v>
      </c>
    </row>
    <row r="119" spans="1:24" ht="90" customHeight="1">
      <c r="A119" s="31">
        <v>96.2</v>
      </c>
      <c r="B119" s="31" t="s">
        <v>229</v>
      </c>
      <c r="C119" s="31" t="s">
        <v>396</v>
      </c>
      <c r="D119" s="31" t="s">
        <v>509</v>
      </c>
      <c r="E119" s="32" t="s">
        <v>717</v>
      </c>
      <c r="F119" s="32" t="s">
        <v>676</v>
      </c>
      <c r="G119" s="33"/>
      <c r="H119" s="33"/>
      <c r="I119" s="33"/>
      <c r="J119" s="33"/>
      <c r="K119" s="33"/>
      <c r="L119" s="33"/>
      <c r="M119" s="33"/>
      <c r="N119" s="33">
        <v>14</v>
      </c>
      <c r="O119" s="33"/>
      <c r="P119" s="33">
        <v>7</v>
      </c>
      <c r="Q119" s="33"/>
      <c r="R119" s="33">
        <v>7</v>
      </c>
      <c r="S119" s="33"/>
      <c r="T119" s="33">
        <f>3+3+5</f>
        <v>11</v>
      </c>
      <c r="U119" s="33">
        <f t="shared" si="22"/>
        <v>0</v>
      </c>
      <c r="V119" s="33">
        <f t="shared" si="39"/>
        <v>39</v>
      </c>
      <c r="W119" s="44" t="e">
        <f t="shared" si="40"/>
        <v>#DIV/0!</v>
      </c>
      <c r="X119" s="53" t="s">
        <v>667</v>
      </c>
    </row>
    <row r="120" spans="1:24" ht="121.5" customHeight="1">
      <c r="A120" s="31">
        <v>97</v>
      </c>
      <c r="B120" s="31" t="s">
        <v>229</v>
      </c>
      <c r="C120" s="31" t="s">
        <v>396</v>
      </c>
      <c r="D120" s="31" t="s">
        <v>509</v>
      </c>
      <c r="E120" s="64" t="s">
        <v>265</v>
      </c>
      <c r="F120" s="32" t="s">
        <v>127</v>
      </c>
      <c r="G120" s="33">
        <v>51084</v>
      </c>
      <c r="H120" s="33">
        <v>50054</v>
      </c>
      <c r="I120" s="33">
        <v>50229</v>
      </c>
      <c r="J120" s="33">
        <v>50229</v>
      </c>
      <c r="K120" s="33">
        <v>50229</v>
      </c>
      <c r="L120" s="33">
        <v>50229</v>
      </c>
      <c r="M120" s="34">
        <v>10410</v>
      </c>
      <c r="N120" s="34">
        <v>10282</v>
      </c>
      <c r="O120" s="34">
        <v>11992</v>
      </c>
      <c r="P120" s="34">
        <v>13749</v>
      </c>
      <c r="Q120" s="34">
        <v>13150</v>
      </c>
      <c r="R120" s="34">
        <v>12279</v>
      </c>
      <c r="S120" s="34">
        <v>11868</v>
      </c>
      <c r="T120" s="34">
        <v>13042</v>
      </c>
      <c r="U120" s="35">
        <f t="shared" si="22"/>
        <v>47420</v>
      </c>
      <c r="V120" s="35">
        <f t="shared" si="22"/>
        <v>49352</v>
      </c>
      <c r="W120" s="44">
        <f t="shared" si="24"/>
        <v>1.0407423028258118</v>
      </c>
      <c r="X120" s="37" t="s">
        <v>664</v>
      </c>
    </row>
    <row r="121" spans="1:24" ht="121.5" customHeight="1">
      <c r="A121" s="31">
        <v>97.1</v>
      </c>
      <c r="B121" s="31" t="s">
        <v>229</v>
      </c>
      <c r="C121" s="31" t="s">
        <v>396</v>
      </c>
      <c r="D121" s="31" t="s">
        <v>509</v>
      </c>
      <c r="E121" s="64" t="s">
        <v>718</v>
      </c>
      <c r="F121" s="32" t="s">
        <v>675</v>
      </c>
      <c r="G121" s="33">
        <v>51084</v>
      </c>
      <c r="H121" s="33">
        <v>50054</v>
      </c>
      <c r="I121" s="33">
        <v>50229</v>
      </c>
      <c r="J121" s="33">
        <v>50229</v>
      </c>
      <c r="K121" s="33">
        <v>50229</v>
      </c>
      <c r="L121" s="33">
        <v>50229</v>
      </c>
      <c r="M121" s="34">
        <v>9513</v>
      </c>
      <c r="N121" s="34">
        <v>9385</v>
      </c>
      <c r="O121" s="34">
        <v>10906</v>
      </c>
      <c r="P121" s="34">
        <v>12663</v>
      </c>
      <c r="Q121" s="34">
        <v>11962</v>
      </c>
      <c r="R121" s="34">
        <v>11322</v>
      </c>
      <c r="S121" s="34">
        <v>10797</v>
      </c>
      <c r="T121" s="34">
        <v>11854</v>
      </c>
      <c r="U121" s="35">
        <f t="shared" ref="U121:U122" si="41">SUM(M121+O121+Q121+S121)</f>
        <v>43178</v>
      </c>
      <c r="V121" s="35">
        <f t="shared" ref="V121:V122" si="42">SUM(N121+P121+R121+T121)</f>
        <v>45224</v>
      </c>
      <c r="W121" s="44">
        <f t="shared" ref="W121:W122" si="43">V121/U121</f>
        <v>1.0473852424845986</v>
      </c>
      <c r="X121" s="37" t="s">
        <v>664</v>
      </c>
    </row>
    <row r="122" spans="1:24" ht="121.5" customHeight="1">
      <c r="A122" s="31">
        <v>97.1</v>
      </c>
      <c r="B122" s="31" t="s">
        <v>229</v>
      </c>
      <c r="C122" s="31" t="s">
        <v>396</v>
      </c>
      <c r="D122" s="31" t="s">
        <v>509</v>
      </c>
      <c r="E122" s="64" t="s">
        <v>719</v>
      </c>
      <c r="F122" s="32" t="s">
        <v>676</v>
      </c>
      <c r="G122" s="33">
        <v>51084</v>
      </c>
      <c r="H122" s="33">
        <v>50054</v>
      </c>
      <c r="I122" s="33">
        <v>50229</v>
      </c>
      <c r="J122" s="33">
        <v>50229</v>
      </c>
      <c r="K122" s="33">
        <v>50229</v>
      </c>
      <c r="L122" s="33">
        <v>50229</v>
      </c>
      <c r="M122" s="34">
        <v>897</v>
      </c>
      <c r="N122" s="34">
        <v>897</v>
      </c>
      <c r="O122" s="34">
        <v>1086</v>
      </c>
      <c r="P122" s="34">
        <v>1086</v>
      </c>
      <c r="Q122" s="34">
        <v>1188</v>
      </c>
      <c r="R122" s="34">
        <v>957</v>
      </c>
      <c r="S122" s="34">
        <v>1071</v>
      </c>
      <c r="T122" s="34">
        <v>1188</v>
      </c>
      <c r="U122" s="35">
        <f t="shared" si="41"/>
        <v>4242</v>
      </c>
      <c r="V122" s="35">
        <f t="shared" si="42"/>
        <v>4128</v>
      </c>
      <c r="W122" s="44">
        <f t="shared" si="43"/>
        <v>0.97312588401697309</v>
      </c>
      <c r="X122" s="37" t="s">
        <v>664</v>
      </c>
    </row>
    <row r="123" spans="1:24" ht="114" customHeight="1">
      <c r="A123" s="31">
        <v>98</v>
      </c>
      <c r="B123" s="31" t="s">
        <v>346</v>
      </c>
      <c r="C123" s="31" t="s">
        <v>396</v>
      </c>
      <c r="D123" s="31" t="s">
        <v>509</v>
      </c>
      <c r="E123" s="32" t="s">
        <v>504</v>
      </c>
      <c r="F123" s="32" t="s">
        <v>128</v>
      </c>
      <c r="G123" s="33"/>
      <c r="H123" s="33"/>
      <c r="I123" s="33"/>
      <c r="J123" s="33"/>
      <c r="K123" s="33"/>
      <c r="L123" s="33"/>
      <c r="M123" s="34"/>
      <c r="N123" s="34">
        <v>16</v>
      </c>
      <c r="O123" s="34"/>
      <c r="P123" s="34">
        <v>7</v>
      </c>
      <c r="Q123" s="34"/>
      <c r="R123" s="34">
        <v>7</v>
      </c>
      <c r="S123" s="34"/>
      <c r="T123" s="34">
        <v>11</v>
      </c>
      <c r="U123" s="46">
        <f t="shared" si="22"/>
        <v>0</v>
      </c>
      <c r="V123" s="46">
        <f t="shared" si="23"/>
        <v>41</v>
      </c>
      <c r="W123" s="44" t="e">
        <f t="shared" si="24"/>
        <v>#DIV/0!</v>
      </c>
      <c r="X123" s="53" t="s">
        <v>667</v>
      </c>
    </row>
    <row r="124" spans="1:24" ht="114" customHeight="1">
      <c r="A124" s="31">
        <v>98</v>
      </c>
      <c r="B124" s="31" t="s">
        <v>346</v>
      </c>
      <c r="C124" s="31" t="s">
        <v>396</v>
      </c>
      <c r="D124" s="31" t="s">
        <v>509</v>
      </c>
      <c r="E124" s="32" t="s">
        <v>720</v>
      </c>
      <c r="F124" s="32" t="s">
        <v>689</v>
      </c>
      <c r="G124" s="33"/>
      <c r="H124" s="33"/>
      <c r="I124" s="33"/>
      <c r="J124" s="33"/>
      <c r="K124" s="33"/>
      <c r="L124" s="33"/>
      <c r="M124" s="34"/>
      <c r="N124" s="34">
        <v>4</v>
      </c>
      <c r="O124" s="34"/>
      <c r="P124" s="34">
        <v>0</v>
      </c>
      <c r="Q124" s="34"/>
      <c r="R124" s="34">
        <v>0</v>
      </c>
      <c r="S124" s="34"/>
      <c r="T124" s="34">
        <v>0</v>
      </c>
      <c r="U124" s="46">
        <f t="shared" ref="U124:U125" si="44">SUM(M124+O124+Q124+S124)</f>
        <v>0</v>
      </c>
      <c r="V124" s="46">
        <f t="shared" ref="V124:V125" si="45">SUM(N124+P124+R124+T124)</f>
        <v>4</v>
      </c>
      <c r="W124" s="44" t="e">
        <f t="shared" ref="W124:W125" si="46">V124/U124</f>
        <v>#DIV/0!</v>
      </c>
      <c r="X124" s="53" t="s">
        <v>667</v>
      </c>
    </row>
    <row r="125" spans="1:24" ht="114" customHeight="1">
      <c r="A125" s="31">
        <v>98</v>
      </c>
      <c r="B125" s="31" t="s">
        <v>346</v>
      </c>
      <c r="C125" s="31" t="s">
        <v>396</v>
      </c>
      <c r="D125" s="31" t="s">
        <v>509</v>
      </c>
      <c r="E125" s="32" t="s">
        <v>721</v>
      </c>
      <c r="F125" s="32" t="s">
        <v>690</v>
      </c>
      <c r="G125" s="33"/>
      <c r="H125" s="33"/>
      <c r="I125" s="33"/>
      <c r="J125" s="33"/>
      <c r="K125" s="33"/>
      <c r="L125" s="33"/>
      <c r="M125" s="34"/>
      <c r="N125" s="34">
        <v>12</v>
      </c>
      <c r="O125" s="34"/>
      <c r="P125" s="34">
        <v>7</v>
      </c>
      <c r="Q125" s="34"/>
      <c r="R125" s="34">
        <v>7</v>
      </c>
      <c r="S125" s="34"/>
      <c r="T125" s="34">
        <v>11</v>
      </c>
      <c r="U125" s="46">
        <f t="shared" si="44"/>
        <v>0</v>
      </c>
      <c r="V125" s="46">
        <f t="shared" si="45"/>
        <v>37</v>
      </c>
      <c r="W125" s="44" t="e">
        <f t="shared" si="46"/>
        <v>#DIV/0!</v>
      </c>
      <c r="X125" s="53" t="s">
        <v>667</v>
      </c>
    </row>
    <row r="126" spans="1:24" ht="118.5" customHeight="1">
      <c r="A126" s="31">
        <v>99</v>
      </c>
      <c r="B126" s="31" t="s">
        <v>346</v>
      </c>
      <c r="C126" s="31" t="s">
        <v>396</v>
      </c>
      <c r="D126" s="31" t="s">
        <v>509</v>
      </c>
      <c r="E126" s="65" t="s">
        <v>505</v>
      </c>
      <c r="F126" s="32" t="s">
        <v>128</v>
      </c>
      <c r="G126" s="33"/>
      <c r="H126" s="33"/>
      <c r="I126" s="33"/>
      <c r="J126" s="33"/>
      <c r="K126" s="33"/>
      <c r="L126" s="33"/>
      <c r="M126" s="34"/>
      <c r="N126" s="34">
        <v>461</v>
      </c>
      <c r="O126" s="34"/>
      <c r="P126" s="34">
        <v>220</v>
      </c>
      <c r="Q126" s="34"/>
      <c r="R126" s="33">
        <v>319</v>
      </c>
      <c r="S126" s="34"/>
      <c r="T126" s="33">
        <v>403</v>
      </c>
      <c r="U126" s="33">
        <f t="shared" si="22"/>
        <v>0</v>
      </c>
      <c r="V126" s="33">
        <f t="shared" si="23"/>
        <v>1403</v>
      </c>
      <c r="W126" s="44" t="e">
        <f t="shared" si="24"/>
        <v>#DIV/0!</v>
      </c>
      <c r="X126" s="53" t="s">
        <v>667</v>
      </c>
    </row>
    <row r="127" spans="1:24" ht="118.5" customHeight="1">
      <c r="A127" s="31">
        <v>99.1</v>
      </c>
      <c r="B127" s="31" t="s">
        <v>346</v>
      </c>
      <c r="C127" s="31" t="s">
        <v>396</v>
      </c>
      <c r="D127" s="31" t="s">
        <v>509</v>
      </c>
      <c r="E127" s="65" t="s">
        <v>722</v>
      </c>
      <c r="F127" s="32" t="s">
        <v>689</v>
      </c>
      <c r="G127" s="33"/>
      <c r="H127" s="33"/>
      <c r="I127" s="33"/>
      <c r="J127" s="33"/>
      <c r="K127" s="33"/>
      <c r="L127" s="33"/>
      <c r="M127" s="34"/>
      <c r="N127" s="34">
        <v>58</v>
      </c>
      <c r="O127" s="34"/>
      <c r="P127" s="34">
        <v>0</v>
      </c>
      <c r="Q127" s="34"/>
      <c r="R127" s="33">
        <v>0</v>
      </c>
      <c r="S127" s="34"/>
      <c r="T127" s="33">
        <v>0</v>
      </c>
      <c r="U127" s="33">
        <f t="shared" ref="U127:U128" si="47">SUM(M127+O127+Q127+S127)</f>
        <v>0</v>
      </c>
      <c r="V127" s="33">
        <f t="shared" ref="V127:V128" si="48">SUM(N127+P127+R127+T127)</f>
        <v>58</v>
      </c>
      <c r="W127" s="44" t="e">
        <f t="shared" ref="W127:W128" si="49">V127/U127</f>
        <v>#DIV/0!</v>
      </c>
      <c r="X127" s="53" t="s">
        <v>667</v>
      </c>
    </row>
    <row r="128" spans="1:24" ht="118.5" customHeight="1">
      <c r="A128" s="31">
        <v>99.2</v>
      </c>
      <c r="B128" s="31" t="s">
        <v>346</v>
      </c>
      <c r="C128" s="31" t="s">
        <v>396</v>
      </c>
      <c r="D128" s="31" t="s">
        <v>509</v>
      </c>
      <c r="E128" s="65" t="s">
        <v>723</v>
      </c>
      <c r="F128" s="32" t="s">
        <v>690</v>
      </c>
      <c r="G128" s="33"/>
      <c r="H128" s="33"/>
      <c r="I128" s="33"/>
      <c r="J128" s="33"/>
      <c r="K128" s="33"/>
      <c r="L128" s="33"/>
      <c r="M128" s="34"/>
      <c r="N128" s="34">
        <v>403</v>
      </c>
      <c r="O128" s="34"/>
      <c r="P128" s="34">
        <v>220</v>
      </c>
      <c r="Q128" s="34"/>
      <c r="R128" s="33">
        <v>319</v>
      </c>
      <c r="S128" s="34"/>
      <c r="T128" s="33">
        <v>403</v>
      </c>
      <c r="U128" s="33">
        <f t="shared" si="47"/>
        <v>0</v>
      </c>
      <c r="V128" s="33">
        <f t="shared" si="48"/>
        <v>1345</v>
      </c>
      <c r="W128" s="44" t="e">
        <f t="shared" si="49"/>
        <v>#DIV/0!</v>
      </c>
      <c r="X128" s="53" t="s">
        <v>667</v>
      </c>
    </row>
    <row r="129" spans="1:24" ht="90" customHeight="1">
      <c r="A129" s="31">
        <v>100</v>
      </c>
      <c r="B129" s="31" t="s">
        <v>346</v>
      </c>
      <c r="C129" s="31" t="s">
        <v>396</v>
      </c>
      <c r="D129" s="31" t="s">
        <v>509</v>
      </c>
      <c r="E129" s="32" t="s">
        <v>373</v>
      </c>
      <c r="F129" s="32" t="s">
        <v>129</v>
      </c>
      <c r="G129" s="33"/>
      <c r="H129" s="33"/>
      <c r="I129" s="33"/>
      <c r="J129" s="33"/>
      <c r="K129" s="33"/>
      <c r="L129" s="33"/>
      <c r="M129" s="34"/>
      <c r="N129" s="34">
        <v>4</v>
      </c>
      <c r="O129" s="34"/>
      <c r="P129" s="34">
        <v>0</v>
      </c>
      <c r="Q129" s="34"/>
      <c r="R129" s="34">
        <v>1</v>
      </c>
      <c r="S129" s="34"/>
      <c r="T129" s="34">
        <v>1</v>
      </c>
      <c r="U129" s="46">
        <f t="shared" si="22"/>
        <v>0</v>
      </c>
      <c r="V129" s="46">
        <f t="shared" si="23"/>
        <v>6</v>
      </c>
      <c r="W129" s="44" t="e">
        <f t="shared" si="24"/>
        <v>#DIV/0!</v>
      </c>
      <c r="X129" s="53" t="s">
        <v>667</v>
      </c>
    </row>
    <row r="130" spans="1:24" ht="90" customHeight="1">
      <c r="A130" s="31">
        <v>100.1</v>
      </c>
      <c r="B130" s="31" t="s">
        <v>346</v>
      </c>
      <c r="C130" s="31" t="s">
        <v>396</v>
      </c>
      <c r="D130" s="31" t="s">
        <v>509</v>
      </c>
      <c r="E130" s="32" t="s">
        <v>724</v>
      </c>
      <c r="F130" s="32" t="s">
        <v>691</v>
      </c>
      <c r="G130" s="33"/>
      <c r="H130" s="33"/>
      <c r="I130" s="33"/>
      <c r="J130" s="33"/>
      <c r="K130" s="33"/>
      <c r="L130" s="33"/>
      <c r="M130" s="34"/>
      <c r="N130" s="34">
        <v>0</v>
      </c>
      <c r="O130" s="34"/>
      <c r="P130" s="34">
        <v>0</v>
      </c>
      <c r="Q130" s="34"/>
      <c r="R130" s="34">
        <v>0</v>
      </c>
      <c r="S130" s="34"/>
      <c r="T130" s="34">
        <v>0</v>
      </c>
      <c r="U130" s="46">
        <f t="shared" ref="U130:U131" si="50">SUM(M130+O130+Q130+S130)</f>
        <v>0</v>
      </c>
      <c r="V130" s="46">
        <f t="shared" ref="V130:V131" si="51">SUM(N130+P130+R130+T130)</f>
        <v>0</v>
      </c>
      <c r="W130" s="44" t="e">
        <f t="shared" ref="W130:W131" si="52">V130/U130</f>
        <v>#DIV/0!</v>
      </c>
      <c r="X130" s="53" t="s">
        <v>667</v>
      </c>
    </row>
    <row r="131" spans="1:24" ht="90" customHeight="1">
      <c r="A131" s="31">
        <v>100.2</v>
      </c>
      <c r="B131" s="31" t="s">
        <v>346</v>
      </c>
      <c r="C131" s="31" t="s">
        <v>396</v>
      </c>
      <c r="D131" s="31" t="s">
        <v>509</v>
      </c>
      <c r="E131" s="32" t="s">
        <v>725</v>
      </c>
      <c r="F131" s="32" t="s">
        <v>692</v>
      </c>
      <c r="G131" s="33"/>
      <c r="H131" s="33"/>
      <c r="I131" s="33"/>
      <c r="J131" s="33"/>
      <c r="K131" s="33"/>
      <c r="L131" s="33"/>
      <c r="M131" s="34"/>
      <c r="N131" s="34">
        <v>4</v>
      </c>
      <c r="O131" s="34"/>
      <c r="P131" s="34">
        <v>0</v>
      </c>
      <c r="Q131" s="34"/>
      <c r="R131" s="34">
        <v>1</v>
      </c>
      <c r="S131" s="34"/>
      <c r="T131" s="34">
        <v>1</v>
      </c>
      <c r="U131" s="46">
        <f t="shared" si="50"/>
        <v>0</v>
      </c>
      <c r="V131" s="46">
        <f t="shared" si="51"/>
        <v>6</v>
      </c>
      <c r="W131" s="44" t="e">
        <f t="shared" si="52"/>
        <v>#DIV/0!</v>
      </c>
      <c r="X131" s="53" t="s">
        <v>667</v>
      </c>
    </row>
    <row r="132" spans="1:24" ht="90" customHeight="1">
      <c r="A132" s="31">
        <v>101</v>
      </c>
      <c r="B132" s="31" t="s">
        <v>346</v>
      </c>
      <c r="C132" s="31" t="s">
        <v>396</v>
      </c>
      <c r="D132" s="31" t="s">
        <v>509</v>
      </c>
      <c r="E132" s="32" t="s">
        <v>506</v>
      </c>
      <c r="F132" s="32" t="s">
        <v>129</v>
      </c>
      <c r="G132" s="33"/>
      <c r="H132" s="33"/>
      <c r="I132" s="33"/>
      <c r="J132" s="33"/>
      <c r="K132" s="33"/>
      <c r="L132" s="33"/>
      <c r="M132" s="34"/>
      <c r="N132" s="34">
        <v>2042</v>
      </c>
      <c r="O132" s="34"/>
      <c r="P132" s="34">
        <v>1445</v>
      </c>
      <c r="Q132" s="34"/>
      <c r="R132" s="33">
        <f>379+505+339</f>
        <v>1223</v>
      </c>
      <c r="S132" s="34"/>
      <c r="T132" s="33">
        <f>559+361+473</f>
        <v>1393</v>
      </c>
      <c r="U132" s="33">
        <f t="shared" si="22"/>
        <v>0</v>
      </c>
      <c r="V132" s="33">
        <f t="shared" si="23"/>
        <v>6103</v>
      </c>
      <c r="W132" s="44" t="e">
        <f t="shared" si="24"/>
        <v>#DIV/0!</v>
      </c>
      <c r="X132" s="53" t="s">
        <v>667</v>
      </c>
    </row>
    <row r="133" spans="1:24" ht="90" customHeight="1">
      <c r="A133" s="31">
        <v>101.1</v>
      </c>
      <c r="B133" s="31" t="s">
        <v>346</v>
      </c>
      <c r="C133" s="31" t="s">
        <v>396</v>
      </c>
      <c r="D133" s="31" t="s">
        <v>509</v>
      </c>
      <c r="E133" s="32" t="s">
        <v>726</v>
      </c>
      <c r="F133" s="32" t="s">
        <v>691</v>
      </c>
      <c r="G133" s="33"/>
      <c r="H133" s="33"/>
      <c r="I133" s="33"/>
      <c r="J133" s="33"/>
      <c r="K133" s="33"/>
      <c r="L133" s="33"/>
      <c r="M133" s="34"/>
      <c r="N133" s="34">
        <v>1446</v>
      </c>
      <c r="O133" s="34"/>
      <c r="P133" s="34">
        <v>910</v>
      </c>
      <c r="Q133" s="34"/>
      <c r="R133" s="33">
        <f>R132-R134</f>
        <v>643</v>
      </c>
      <c r="S133" s="34"/>
      <c r="T133" s="33">
        <f>T132-T134</f>
        <v>620</v>
      </c>
      <c r="U133" s="33">
        <f t="shared" ref="U133:U134" si="53">SUM(M133+O133+Q133+S133)</f>
        <v>0</v>
      </c>
      <c r="V133" s="33">
        <f t="shared" ref="V133:V134" si="54">SUM(N133+P133+R133+T133)</f>
        <v>3619</v>
      </c>
      <c r="W133" s="44" t="e">
        <f t="shared" ref="W133:W134" si="55">V133/U133</f>
        <v>#DIV/0!</v>
      </c>
      <c r="X133" s="53" t="s">
        <v>667</v>
      </c>
    </row>
    <row r="134" spans="1:24" ht="90" customHeight="1">
      <c r="A134" s="31">
        <v>101.2</v>
      </c>
      <c r="B134" s="31" t="s">
        <v>346</v>
      </c>
      <c r="C134" s="31" t="s">
        <v>396</v>
      </c>
      <c r="D134" s="31" t="s">
        <v>509</v>
      </c>
      <c r="E134" s="32" t="s">
        <v>727</v>
      </c>
      <c r="F134" s="32" t="s">
        <v>692</v>
      </c>
      <c r="G134" s="33"/>
      <c r="H134" s="33"/>
      <c r="I134" s="33"/>
      <c r="J134" s="33"/>
      <c r="K134" s="33"/>
      <c r="L134" s="33"/>
      <c r="M134" s="34"/>
      <c r="N134" s="34">
        <v>596</v>
      </c>
      <c r="O134" s="34"/>
      <c r="P134" s="34">
        <v>535</v>
      </c>
      <c r="Q134" s="34"/>
      <c r="R134" s="33">
        <f>188+227+165</f>
        <v>580</v>
      </c>
      <c r="S134" s="34"/>
      <c r="T134" s="33">
        <f>338+170+265</f>
        <v>773</v>
      </c>
      <c r="U134" s="33">
        <f t="shared" si="53"/>
        <v>0</v>
      </c>
      <c r="V134" s="33">
        <f t="shared" si="54"/>
        <v>2484</v>
      </c>
      <c r="W134" s="44" t="e">
        <f t="shared" si="55"/>
        <v>#DIV/0!</v>
      </c>
      <c r="X134" s="53" t="s">
        <v>667</v>
      </c>
    </row>
    <row r="135" spans="1:24" ht="90" customHeight="1">
      <c r="A135" s="31">
        <v>102</v>
      </c>
      <c r="B135" s="31" t="s">
        <v>346</v>
      </c>
      <c r="C135" s="31" t="s">
        <v>396</v>
      </c>
      <c r="D135" s="31" t="s">
        <v>509</v>
      </c>
      <c r="E135" s="32" t="s">
        <v>374</v>
      </c>
      <c r="F135" s="32" t="s">
        <v>130</v>
      </c>
      <c r="G135" s="33"/>
      <c r="H135" s="33"/>
      <c r="I135" s="33"/>
      <c r="J135" s="33"/>
      <c r="K135" s="33"/>
      <c r="L135" s="33"/>
      <c r="M135" s="34"/>
      <c r="N135" s="34">
        <v>7</v>
      </c>
      <c r="O135" s="34"/>
      <c r="P135" s="34">
        <v>6</v>
      </c>
      <c r="Q135" s="34"/>
      <c r="R135" s="34">
        <v>7</v>
      </c>
      <c r="S135" s="34"/>
      <c r="T135" s="34">
        <v>6</v>
      </c>
      <c r="U135" s="46">
        <f t="shared" si="22"/>
        <v>0</v>
      </c>
      <c r="V135" s="46">
        <f t="shared" si="23"/>
        <v>26</v>
      </c>
      <c r="W135" s="44" t="e">
        <f t="shared" si="24"/>
        <v>#DIV/0!</v>
      </c>
      <c r="X135" s="53" t="s">
        <v>667</v>
      </c>
    </row>
    <row r="136" spans="1:24" ht="90" customHeight="1">
      <c r="A136" s="31">
        <v>102.1</v>
      </c>
      <c r="B136" s="31" t="s">
        <v>346</v>
      </c>
      <c r="C136" s="31" t="s">
        <v>396</v>
      </c>
      <c r="D136" s="31" t="s">
        <v>509</v>
      </c>
      <c r="E136" s="32" t="s">
        <v>728</v>
      </c>
      <c r="F136" s="32" t="s">
        <v>693</v>
      </c>
      <c r="G136" s="33"/>
      <c r="H136" s="33"/>
      <c r="I136" s="33"/>
      <c r="J136" s="33"/>
      <c r="K136" s="33"/>
      <c r="L136" s="33"/>
      <c r="M136" s="34"/>
      <c r="N136" s="34">
        <v>5</v>
      </c>
      <c r="O136" s="34"/>
      <c r="P136" s="34">
        <v>5</v>
      </c>
      <c r="Q136" s="34"/>
      <c r="R136" s="34">
        <v>7</v>
      </c>
      <c r="S136" s="34"/>
      <c r="T136" s="34">
        <v>3</v>
      </c>
      <c r="U136" s="46">
        <f t="shared" ref="U136:U137" si="56">SUM(M136+O136+Q136+S136)</f>
        <v>0</v>
      </c>
      <c r="V136" s="46">
        <f t="shared" ref="V136:V137" si="57">SUM(N136+P136+R136+T136)</f>
        <v>20</v>
      </c>
      <c r="W136" s="44" t="e">
        <f t="shared" ref="W136:W137" si="58">V136/U136</f>
        <v>#DIV/0!</v>
      </c>
      <c r="X136" s="53" t="s">
        <v>667</v>
      </c>
    </row>
    <row r="137" spans="1:24" ht="90" customHeight="1">
      <c r="A137" s="31">
        <v>102.2</v>
      </c>
      <c r="B137" s="31" t="s">
        <v>346</v>
      </c>
      <c r="C137" s="31" t="s">
        <v>396</v>
      </c>
      <c r="D137" s="31" t="s">
        <v>509</v>
      </c>
      <c r="E137" s="32" t="s">
        <v>729</v>
      </c>
      <c r="F137" s="32" t="s">
        <v>694</v>
      </c>
      <c r="G137" s="33"/>
      <c r="H137" s="33"/>
      <c r="I137" s="33"/>
      <c r="J137" s="33"/>
      <c r="K137" s="33"/>
      <c r="L137" s="33"/>
      <c r="M137" s="34"/>
      <c r="N137" s="34">
        <v>2</v>
      </c>
      <c r="O137" s="34"/>
      <c r="P137" s="34">
        <v>1</v>
      </c>
      <c r="Q137" s="34"/>
      <c r="R137" s="34">
        <v>0</v>
      </c>
      <c r="S137" s="34"/>
      <c r="T137" s="34">
        <v>3</v>
      </c>
      <c r="U137" s="46">
        <f t="shared" si="56"/>
        <v>0</v>
      </c>
      <c r="V137" s="46">
        <f t="shared" si="57"/>
        <v>6</v>
      </c>
      <c r="W137" s="44" t="e">
        <f t="shared" si="58"/>
        <v>#DIV/0!</v>
      </c>
      <c r="X137" s="53" t="s">
        <v>667</v>
      </c>
    </row>
    <row r="138" spans="1:24" ht="90" customHeight="1">
      <c r="A138" s="31">
        <v>103</v>
      </c>
      <c r="B138" s="31" t="s">
        <v>346</v>
      </c>
      <c r="C138" s="31" t="s">
        <v>396</v>
      </c>
      <c r="D138" s="31" t="s">
        <v>509</v>
      </c>
      <c r="E138" s="32" t="s">
        <v>507</v>
      </c>
      <c r="F138" s="32" t="s">
        <v>130</v>
      </c>
      <c r="G138" s="33"/>
      <c r="H138" s="33"/>
      <c r="I138" s="33"/>
      <c r="J138" s="33"/>
      <c r="K138" s="33"/>
      <c r="L138" s="33"/>
      <c r="M138" s="34"/>
      <c r="N138" s="34">
        <v>2873</v>
      </c>
      <c r="O138" s="34"/>
      <c r="P138" s="34">
        <v>3528</v>
      </c>
      <c r="Q138" s="34"/>
      <c r="R138" s="33">
        <f>931+924+934</f>
        <v>2789</v>
      </c>
      <c r="S138" s="34"/>
      <c r="T138" s="33">
        <f>920+840+1091</f>
        <v>2851</v>
      </c>
      <c r="U138" s="33">
        <f t="shared" si="22"/>
        <v>0</v>
      </c>
      <c r="V138" s="33">
        <f t="shared" si="23"/>
        <v>12041</v>
      </c>
      <c r="W138" s="44" t="e">
        <f t="shared" si="24"/>
        <v>#DIV/0!</v>
      </c>
      <c r="X138" s="53" t="s">
        <v>667</v>
      </c>
    </row>
    <row r="139" spans="1:24" ht="90" customHeight="1">
      <c r="A139" s="31">
        <v>103.1</v>
      </c>
      <c r="B139" s="31" t="s">
        <v>346</v>
      </c>
      <c r="C139" s="31" t="s">
        <v>396</v>
      </c>
      <c r="D139" s="31" t="s">
        <v>509</v>
      </c>
      <c r="E139" s="32" t="s">
        <v>730</v>
      </c>
      <c r="F139" s="32" t="s">
        <v>693</v>
      </c>
      <c r="G139" s="33"/>
      <c r="H139" s="33"/>
      <c r="I139" s="33"/>
      <c r="J139" s="33"/>
      <c r="K139" s="33"/>
      <c r="L139" s="33"/>
      <c r="M139" s="34"/>
      <c r="N139" s="34">
        <f>N138-N140</f>
        <v>2333</v>
      </c>
      <c r="O139" s="34"/>
      <c r="P139" s="34">
        <f>P138-P140</f>
        <v>3028</v>
      </c>
      <c r="Q139" s="34"/>
      <c r="R139" s="33">
        <f>R138-R140</f>
        <v>2307</v>
      </c>
      <c r="S139" s="34"/>
      <c r="T139" s="33">
        <f>T138-T140</f>
        <v>2345</v>
      </c>
      <c r="U139" s="33">
        <f t="shared" ref="U139:U140" si="59">SUM(M139+O139+Q139+S139)</f>
        <v>0</v>
      </c>
      <c r="V139" s="33">
        <f t="shared" ref="V139:V140" si="60">SUM(N139+P139+R139+T139)</f>
        <v>10013</v>
      </c>
      <c r="W139" s="44" t="e">
        <f t="shared" ref="W139:W140" si="61">V139/U139</f>
        <v>#DIV/0!</v>
      </c>
      <c r="X139" s="53" t="s">
        <v>667</v>
      </c>
    </row>
    <row r="140" spans="1:24" ht="90" customHeight="1">
      <c r="A140" s="31">
        <v>103.2</v>
      </c>
      <c r="B140" s="31" t="s">
        <v>346</v>
      </c>
      <c r="C140" s="31" t="s">
        <v>396</v>
      </c>
      <c r="D140" s="31" t="s">
        <v>509</v>
      </c>
      <c r="E140" s="32" t="s">
        <v>731</v>
      </c>
      <c r="F140" s="32" t="s">
        <v>694</v>
      </c>
      <c r="G140" s="33"/>
      <c r="H140" s="33"/>
      <c r="I140" s="33"/>
      <c r="J140" s="33"/>
      <c r="K140" s="33"/>
      <c r="L140" s="33"/>
      <c r="M140" s="34"/>
      <c r="N140" s="34">
        <f>195+177+168</f>
        <v>540</v>
      </c>
      <c r="O140" s="34"/>
      <c r="P140" s="34">
        <f>108+148+244</f>
        <v>500</v>
      </c>
      <c r="Q140" s="34"/>
      <c r="R140" s="33">
        <f>210+179+93</f>
        <v>482</v>
      </c>
      <c r="S140" s="34"/>
      <c r="T140" s="33">
        <f>148+196+162</f>
        <v>506</v>
      </c>
      <c r="U140" s="33">
        <f t="shared" si="59"/>
        <v>0</v>
      </c>
      <c r="V140" s="33">
        <f t="shared" si="60"/>
        <v>2028</v>
      </c>
      <c r="W140" s="44" t="e">
        <f t="shared" si="61"/>
        <v>#DIV/0!</v>
      </c>
      <c r="X140" s="53" t="s">
        <v>667</v>
      </c>
    </row>
    <row r="141" spans="1:24" ht="90" customHeight="1">
      <c r="A141" s="31">
        <v>104</v>
      </c>
      <c r="B141" s="31" t="s">
        <v>346</v>
      </c>
      <c r="C141" s="31" t="s">
        <v>396</v>
      </c>
      <c r="D141" s="31" t="s">
        <v>509</v>
      </c>
      <c r="E141" s="32" t="s">
        <v>375</v>
      </c>
      <c r="F141" s="32" t="s">
        <v>131</v>
      </c>
      <c r="G141" s="33"/>
      <c r="H141" s="33"/>
      <c r="I141" s="33"/>
      <c r="J141" s="33"/>
      <c r="K141" s="33"/>
      <c r="L141" s="33"/>
      <c r="M141" s="34"/>
      <c r="N141" s="34">
        <v>5</v>
      </c>
      <c r="O141" s="34"/>
      <c r="P141" s="34">
        <v>3</v>
      </c>
      <c r="Q141" s="34"/>
      <c r="R141" s="34">
        <v>0</v>
      </c>
      <c r="S141" s="34"/>
      <c r="T141" s="34">
        <v>2</v>
      </c>
      <c r="U141" s="46">
        <f t="shared" si="22"/>
        <v>0</v>
      </c>
      <c r="V141" s="46">
        <f t="shared" si="23"/>
        <v>10</v>
      </c>
      <c r="W141" s="44" t="e">
        <f t="shared" si="24"/>
        <v>#DIV/0!</v>
      </c>
      <c r="X141" s="53" t="s">
        <v>667</v>
      </c>
    </row>
    <row r="142" spans="1:24" ht="90" customHeight="1">
      <c r="A142" s="31">
        <v>104.1</v>
      </c>
      <c r="B142" s="31" t="s">
        <v>346</v>
      </c>
      <c r="C142" s="31" t="s">
        <v>396</v>
      </c>
      <c r="D142" s="31" t="s">
        <v>509</v>
      </c>
      <c r="E142" s="32" t="s">
        <v>732</v>
      </c>
      <c r="F142" s="32" t="s">
        <v>695</v>
      </c>
      <c r="G142" s="33"/>
      <c r="H142" s="33"/>
      <c r="I142" s="33"/>
      <c r="J142" s="33"/>
      <c r="K142" s="33"/>
      <c r="L142" s="33"/>
      <c r="M142" s="34"/>
      <c r="N142" s="34">
        <v>1</v>
      </c>
      <c r="O142" s="34"/>
      <c r="P142" s="34">
        <v>1</v>
      </c>
      <c r="Q142" s="34"/>
      <c r="R142" s="34">
        <v>0</v>
      </c>
      <c r="S142" s="34"/>
      <c r="T142" s="34">
        <v>0</v>
      </c>
      <c r="U142" s="46">
        <f t="shared" ref="U142:U143" si="62">SUM(M142+O142+Q142+S142)</f>
        <v>0</v>
      </c>
      <c r="V142" s="46">
        <f t="shared" ref="V142:V143" si="63">SUM(N142+P142+R142+T142)</f>
        <v>2</v>
      </c>
      <c r="W142" s="44" t="e">
        <f t="shared" ref="W142:W143" si="64">V142/U142</f>
        <v>#DIV/0!</v>
      </c>
      <c r="X142" s="53" t="s">
        <v>667</v>
      </c>
    </row>
    <row r="143" spans="1:24" ht="90" customHeight="1">
      <c r="A143" s="31">
        <v>104.2</v>
      </c>
      <c r="B143" s="31" t="s">
        <v>346</v>
      </c>
      <c r="C143" s="31" t="s">
        <v>396</v>
      </c>
      <c r="D143" s="31" t="s">
        <v>509</v>
      </c>
      <c r="E143" s="32" t="s">
        <v>733</v>
      </c>
      <c r="F143" s="32" t="s">
        <v>696</v>
      </c>
      <c r="G143" s="33"/>
      <c r="H143" s="33"/>
      <c r="I143" s="33"/>
      <c r="J143" s="33"/>
      <c r="K143" s="33"/>
      <c r="L143" s="33"/>
      <c r="M143" s="34"/>
      <c r="N143" s="34">
        <v>4</v>
      </c>
      <c r="O143" s="34"/>
      <c r="P143" s="34">
        <v>2</v>
      </c>
      <c r="Q143" s="34"/>
      <c r="R143" s="34">
        <v>0</v>
      </c>
      <c r="S143" s="34"/>
      <c r="T143" s="34">
        <v>2</v>
      </c>
      <c r="U143" s="46">
        <f t="shared" si="62"/>
        <v>0</v>
      </c>
      <c r="V143" s="46">
        <f t="shared" si="63"/>
        <v>8</v>
      </c>
      <c r="W143" s="44" t="e">
        <f t="shared" si="64"/>
        <v>#DIV/0!</v>
      </c>
      <c r="X143" s="53" t="s">
        <v>667</v>
      </c>
    </row>
    <row r="144" spans="1:24" ht="90" customHeight="1">
      <c r="A144" s="31">
        <v>105</v>
      </c>
      <c r="B144" s="31" t="s">
        <v>346</v>
      </c>
      <c r="C144" s="31" t="s">
        <v>396</v>
      </c>
      <c r="D144" s="31" t="s">
        <v>509</v>
      </c>
      <c r="E144" s="32" t="s">
        <v>266</v>
      </c>
      <c r="F144" s="32" t="s">
        <v>131</v>
      </c>
      <c r="G144" s="33"/>
      <c r="H144" s="33"/>
      <c r="I144" s="33"/>
      <c r="J144" s="33"/>
      <c r="K144" s="33"/>
      <c r="L144" s="33"/>
      <c r="M144" s="34"/>
      <c r="N144" s="34">
        <v>542</v>
      </c>
      <c r="O144" s="34"/>
      <c r="P144" s="34">
        <v>525</v>
      </c>
      <c r="Q144" s="34"/>
      <c r="R144" s="34">
        <f>115+68+108</f>
        <v>291</v>
      </c>
      <c r="S144" s="34"/>
      <c r="T144" s="34">
        <v>386</v>
      </c>
      <c r="U144" s="46">
        <f t="shared" si="22"/>
        <v>0</v>
      </c>
      <c r="V144" s="46">
        <f t="shared" si="23"/>
        <v>1744</v>
      </c>
      <c r="W144" s="44" t="e">
        <f t="shared" si="24"/>
        <v>#DIV/0!</v>
      </c>
      <c r="X144" s="53" t="s">
        <v>667</v>
      </c>
    </row>
    <row r="145" spans="1:28" ht="90" customHeight="1">
      <c r="A145" s="31">
        <v>105.1</v>
      </c>
      <c r="B145" s="31" t="s">
        <v>346</v>
      </c>
      <c r="C145" s="31" t="s">
        <v>396</v>
      </c>
      <c r="D145" s="31" t="s">
        <v>509</v>
      </c>
      <c r="E145" s="32" t="s">
        <v>734</v>
      </c>
      <c r="F145" s="32" t="s">
        <v>695</v>
      </c>
      <c r="G145" s="33"/>
      <c r="H145" s="33"/>
      <c r="I145" s="33"/>
      <c r="J145" s="33"/>
      <c r="K145" s="33"/>
      <c r="L145" s="33"/>
      <c r="M145" s="34"/>
      <c r="N145" s="34">
        <v>334</v>
      </c>
      <c r="O145" s="34"/>
      <c r="P145" s="34">
        <v>226</v>
      </c>
      <c r="Q145" s="34"/>
      <c r="R145" s="34">
        <f>R144-R146</f>
        <v>136</v>
      </c>
      <c r="S145" s="34"/>
      <c r="T145" s="34">
        <f>T144-T146</f>
        <v>115</v>
      </c>
      <c r="U145" s="46">
        <f t="shared" ref="U145:U146" si="65">SUM(M145+O145+Q145+S145)</f>
        <v>0</v>
      </c>
      <c r="V145" s="46">
        <f t="shared" ref="V145:V146" si="66">SUM(N145+P145+R145+T145)</f>
        <v>811</v>
      </c>
      <c r="W145" s="44" t="e">
        <f t="shared" ref="W145:W146" si="67">V145/U145</f>
        <v>#DIV/0!</v>
      </c>
      <c r="X145" s="53" t="s">
        <v>667</v>
      </c>
    </row>
    <row r="146" spans="1:28" ht="90" customHeight="1">
      <c r="A146" s="31">
        <v>105.2</v>
      </c>
      <c r="B146" s="31" t="s">
        <v>346</v>
      </c>
      <c r="C146" s="31" t="s">
        <v>396</v>
      </c>
      <c r="D146" s="31" t="s">
        <v>509</v>
      </c>
      <c r="E146" s="32" t="s">
        <v>735</v>
      </c>
      <c r="F146" s="32" t="s">
        <v>696</v>
      </c>
      <c r="G146" s="33"/>
      <c r="H146" s="33"/>
      <c r="I146" s="33"/>
      <c r="J146" s="33"/>
      <c r="K146" s="33"/>
      <c r="L146" s="33"/>
      <c r="M146" s="34"/>
      <c r="N146" s="34">
        <v>208</v>
      </c>
      <c r="O146" s="34"/>
      <c r="P146" s="34">
        <v>299</v>
      </c>
      <c r="Q146" s="34"/>
      <c r="R146" s="34">
        <f>29+24+102</f>
        <v>155</v>
      </c>
      <c r="S146" s="34"/>
      <c r="T146" s="34">
        <f>53+98+120</f>
        <v>271</v>
      </c>
      <c r="U146" s="46">
        <f t="shared" si="65"/>
        <v>0</v>
      </c>
      <c r="V146" s="46">
        <f t="shared" si="66"/>
        <v>933</v>
      </c>
      <c r="W146" s="44" t="e">
        <f t="shared" si="67"/>
        <v>#DIV/0!</v>
      </c>
      <c r="X146" s="53" t="s">
        <v>667</v>
      </c>
    </row>
    <row r="147" spans="1:28" ht="90" customHeight="1">
      <c r="A147" s="31">
        <v>106</v>
      </c>
      <c r="B147" s="31" t="s">
        <v>346</v>
      </c>
      <c r="C147" s="31" t="s">
        <v>396</v>
      </c>
      <c r="D147" s="31" t="s">
        <v>509</v>
      </c>
      <c r="E147" s="32" t="s">
        <v>377</v>
      </c>
      <c r="F147" s="32" t="s">
        <v>132</v>
      </c>
      <c r="G147" s="33"/>
      <c r="H147" s="33"/>
      <c r="I147" s="33"/>
      <c r="J147" s="33"/>
      <c r="K147" s="33"/>
      <c r="L147" s="33"/>
      <c r="M147" s="34"/>
      <c r="N147" s="34">
        <v>0</v>
      </c>
      <c r="O147" s="34"/>
      <c r="P147" s="34">
        <v>0</v>
      </c>
      <c r="Q147" s="34"/>
      <c r="R147" s="34">
        <v>1</v>
      </c>
      <c r="S147" s="34"/>
      <c r="T147" s="34">
        <v>0</v>
      </c>
      <c r="U147" s="46">
        <f t="shared" si="22"/>
        <v>0</v>
      </c>
      <c r="V147" s="46">
        <f t="shared" si="23"/>
        <v>1</v>
      </c>
      <c r="W147" s="44" t="e">
        <f t="shared" si="24"/>
        <v>#DIV/0!</v>
      </c>
      <c r="X147" s="53" t="s">
        <v>667</v>
      </c>
    </row>
    <row r="148" spans="1:28" ht="94.5" customHeight="1">
      <c r="A148" s="31">
        <v>106.1</v>
      </c>
      <c r="B148" s="31" t="s">
        <v>346</v>
      </c>
      <c r="C148" s="31" t="s">
        <v>396</v>
      </c>
      <c r="D148" s="31" t="s">
        <v>509</v>
      </c>
      <c r="E148" s="32" t="s">
        <v>736</v>
      </c>
      <c r="F148" s="32" t="s">
        <v>697</v>
      </c>
      <c r="G148" s="33"/>
      <c r="H148" s="33"/>
      <c r="I148" s="33"/>
      <c r="J148" s="33"/>
      <c r="K148" s="33"/>
      <c r="L148" s="33"/>
      <c r="M148" s="34"/>
      <c r="N148" s="34">
        <v>0</v>
      </c>
      <c r="O148" s="34"/>
      <c r="P148" s="34">
        <v>0</v>
      </c>
      <c r="Q148" s="34"/>
      <c r="R148" s="34">
        <v>0</v>
      </c>
      <c r="S148" s="34"/>
      <c r="T148" s="34">
        <v>0</v>
      </c>
      <c r="U148" s="46">
        <f t="shared" ref="U148:U149" si="68">SUM(M148+O148+Q148+S148)</f>
        <v>0</v>
      </c>
      <c r="V148" s="46">
        <f t="shared" ref="V148:V149" si="69">SUM(N148+P148+R148+T148)</f>
        <v>0</v>
      </c>
      <c r="W148" s="44" t="e">
        <f t="shared" ref="W148:W149" si="70">V148/U148</f>
        <v>#DIV/0!</v>
      </c>
      <c r="X148" s="53" t="s">
        <v>667</v>
      </c>
    </row>
    <row r="149" spans="1:28" ht="90" customHeight="1">
      <c r="A149" s="31">
        <v>106.2</v>
      </c>
      <c r="B149" s="31" t="s">
        <v>346</v>
      </c>
      <c r="C149" s="31" t="s">
        <v>396</v>
      </c>
      <c r="D149" s="31" t="s">
        <v>509</v>
      </c>
      <c r="E149" s="32" t="s">
        <v>737</v>
      </c>
      <c r="F149" s="32" t="s">
        <v>698</v>
      </c>
      <c r="G149" s="33"/>
      <c r="H149" s="33"/>
      <c r="I149" s="33"/>
      <c r="J149" s="33"/>
      <c r="K149" s="33"/>
      <c r="L149" s="33"/>
      <c r="M149" s="34"/>
      <c r="N149" s="34">
        <v>0</v>
      </c>
      <c r="O149" s="34"/>
      <c r="P149" s="34">
        <v>0</v>
      </c>
      <c r="Q149" s="34"/>
      <c r="R149" s="34">
        <v>1</v>
      </c>
      <c r="S149" s="34"/>
      <c r="T149" s="34">
        <v>0</v>
      </c>
      <c r="U149" s="46">
        <f t="shared" si="68"/>
        <v>0</v>
      </c>
      <c r="V149" s="46">
        <f t="shared" si="69"/>
        <v>1</v>
      </c>
      <c r="W149" s="44" t="e">
        <f t="shared" si="70"/>
        <v>#DIV/0!</v>
      </c>
      <c r="X149" s="53" t="s">
        <v>667</v>
      </c>
    </row>
    <row r="150" spans="1:28" ht="90" customHeight="1">
      <c r="A150" s="31">
        <v>107</v>
      </c>
      <c r="B150" s="31" t="s">
        <v>346</v>
      </c>
      <c r="C150" s="31" t="s">
        <v>396</v>
      </c>
      <c r="D150" s="31" t="s">
        <v>509</v>
      </c>
      <c r="E150" s="32" t="s">
        <v>267</v>
      </c>
      <c r="F150" s="32" t="s">
        <v>132</v>
      </c>
      <c r="G150" s="33"/>
      <c r="H150" s="33"/>
      <c r="I150" s="33"/>
      <c r="J150" s="33"/>
      <c r="K150" s="33"/>
      <c r="L150" s="33"/>
      <c r="M150" s="34"/>
      <c r="N150" s="34">
        <v>221</v>
      </c>
      <c r="O150" s="34"/>
      <c r="P150" s="34">
        <v>280</v>
      </c>
      <c r="Q150" s="34"/>
      <c r="R150" s="34">
        <f>114+90</f>
        <v>204</v>
      </c>
      <c r="S150" s="34"/>
      <c r="T150" s="34">
        <v>311</v>
      </c>
      <c r="U150" s="46">
        <f t="shared" si="22"/>
        <v>0</v>
      </c>
      <c r="V150" s="46">
        <f t="shared" si="23"/>
        <v>1016</v>
      </c>
      <c r="W150" s="44" t="e">
        <f t="shared" si="24"/>
        <v>#DIV/0!</v>
      </c>
      <c r="X150" s="53" t="s">
        <v>667</v>
      </c>
      <c r="AB150" s="3"/>
    </row>
    <row r="151" spans="1:28" ht="90" customHeight="1">
      <c r="A151" s="31">
        <v>107</v>
      </c>
      <c r="B151" s="31" t="s">
        <v>346</v>
      </c>
      <c r="C151" s="31" t="s">
        <v>396</v>
      </c>
      <c r="D151" s="31" t="s">
        <v>509</v>
      </c>
      <c r="E151" s="32" t="s">
        <v>738</v>
      </c>
      <c r="F151" s="32" t="s">
        <v>697</v>
      </c>
      <c r="G151" s="33"/>
      <c r="H151" s="33"/>
      <c r="I151" s="33"/>
      <c r="J151" s="33"/>
      <c r="K151" s="33"/>
      <c r="L151" s="33"/>
      <c r="M151" s="34"/>
      <c r="N151" s="34">
        <v>76</v>
      </c>
      <c r="O151" s="34"/>
      <c r="P151" s="34">
        <v>84</v>
      </c>
      <c r="Q151" s="34"/>
      <c r="R151" s="34">
        <v>90</v>
      </c>
      <c r="S151" s="34"/>
      <c r="T151" s="34">
        <v>129</v>
      </c>
      <c r="U151" s="46">
        <f t="shared" ref="U151:U152" si="71">SUM(M151+O151+Q151+S151)</f>
        <v>0</v>
      </c>
      <c r="V151" s="46">
        <f t="shared" ref="V151:V152" si="72">SUM(N151+P151+R151+T151)</f>
        <v>379</v>
      </c>
      <c r="W151" s="44" t="e">
        <f t="shared" ref="W151:W152" si="73">V151/U151</f>
        <v>#DIV/0!</v>
      </c>
      <c r="X151" s="53" t="s">
        <v>667</v>
      </c>
    </row>
    <row r="152" spans="1:28" ht="90" customHeight="1">
      <c r="A152" s="31">
        <v>107</v>
      </c>
      <c r="B152" s="31" t="s">
        <v>346</v>
      </c>
      <c r="C152" s="31" t="s">
        <v>396</v>
      </c>
      <c r="D152" s="31" t="s">
        <v>509</v>
      </c>
      <c r="E152" s="32" t="s">
        <v>739</v>
      </c>
      <c r="F152" s="32" t="s">
        <v>698</v>
      </c>
      <c r="G152" s="33"/>
      <c r="H152" s="33"/>
      <c r="I152" s="33"/>
      <c r="J152" s="33"/>
      <c r="K152" s="33"/>
      <c r="L152" s="33"/>
      <c r="M152" s="34"/>
      <c r="N152" s="34">
        <v>145</v>
      </c>
      <c r="O152" s="34"/>
      <c r="P152" s="34">
        <v>196</v>
      </c>
      <c r="Q152" s="34"/>
      <c r="R152" s="34">
        <v>114</v>
      </c>
      <c r="S152" s="34"/>
      <c r="T152" s="34">
        <v>182</v>
      </c>
      <c r="U152" s="46">
        <f t="shared" si="71"/>
        <v>0</v>
      </c>
      <c r="V152" s="46">
        <f t="shared" si="72"/>
        <v>637</v>
      </c>
      <c r="W152" s="44" t="e">
        <f t="shared" si="73"/>
        <v>#DIV/0!</v>
      </c>
      <c r="X152" s="53" t="s">
        <v>667</v>
      </c>
    </row>
    <row r="153" spans="1:28" ht="115.5" customHeight="1">
      <c r="A153" s="31">
        <v>108</v>
      </c>
      <c r="B153" s="31" t="s">
        <v>346</v>
      </c>
      <c r="C153" s="31" t="s">
        <v>396</v>
      </c>
      <c r="D153" s="31" t="s">
        <v>380</v>
      </c>
      <c r="E153" s="32" t="s">
        <v>376</v>
      </c>
      <c r="F153" s="32" t="s">
        <v>133</v>
      </c>
      <c r="G153" s="33"/>
      <c r="H153" s="33"/>
      <c r="I153" s="33"/>
      <c r="J153" s="33"/>
      <c r="K153" s="33"/>
      <c r="L153" s="33"/>
      <c r="M153" s="34"/>
      <c r="N153" s="34">
        <v>16</v>
      </c>
      <c r="O153" s="34"/>
      <c r="P153" s="34">
        <v>8</v>
      </c>
      <c r="Q153" s="34"/>
      <c r="R153" s="34">
        <v>9</v>
      </c>
      <c r="S153" s="34"/>
      <c r="T153" s="34">
        <v>11</v>
      </c>
      <c r="U153" s="46">
        <f t="shared" si="22"/>
        <v>0</v>
      </c>
      <c r="V153" s="46">
        <f t="shared" si="23"/>
        <v>44</v>
      </c>
      <c r="W153" s="44" t="e">
        <f t="shared" si="24"/>
        <v>#DIV/0!</v>
      </c>
      <c r="X153" s="53" t="s">
        <v>667</v>
      </c>
    </row>
    <row r="154" spans="1:28" ht="115.5" customHeight="1">
      <c r="A154" s="31">
        <v>108.1</v>
      </c>
      <c r="B154" s="31" t="s">
        <v>346</v>
      </c>
      <c r="C154" s="31" t="s">
        <v>396</v>
      </c>
      <c r="D154" s="31" t="s">
        <v>380</v>
      </c>
      <c r="E154" s="32" t="s">
        <v>740</v>
      </c>
      <c r="F154" s="32" t="s">
        <v>699</v>
      </c>
      <c r="G154" s="33"/>
      <c r="H154" s="33"/>
      <c r="I154" s="33"/>
      <c r="J154" s="33"/>
      <c r="K154" s="33"/>
      <c r="L154" s="33"/>
      <c r="M154" s="34"/>
      <c r="N154" s="34">
        <v>7</v>
      </c>
      <c r="O154" s="34"/>
      <c r="P154" s="34">
        <v>5</v>
      </c>
      <c r="Q154" s="34"/>
      <c r="R154" s="34">
        <v>4</v>
      </c>
      <c r="S154" s="34"/>
      <c r="T154" s="34">
        <v>6</v>
      </c>
      <c r="U154" s="46">
        <f t="shared" ref="U154:U155" si="74">SUM(M154+O154+Q154+S154)</f>
        <v>0</v>
      </c>
      <c r="V154" s="46">
        <f t="shared" ref="V154:V155" si="75">SUM(N154+P154+R154+T154)</f>
        <v>22</v>
      </c>
      <c r="W154" s="44" t="e">
        <f t="shared" ref="W154:W155" si="76">V154/U154</f>
        <v>#DIV/0!</v>
      </c>
      <c r="X154" s="53" t="s">
        <v>667</v>
      </c>
    </row>
    <row r="155" spans="1:28" ht="115.5" customHeight="1">
      <c r="A155" s="31">
        <v>108.2</v>
      </c>
      <c r="B155" s="31" t="s">
        <v>346</v>
      </c>
      <c r="C155" s="31" t="s">
        <v>396</v>
      </c>
      <c r="D155" s="31" t="s">
        <v>380</v>
      </c>
      <c r="E155" s="32" t="s">
        <v>741</v>
      </c>
      <c r="F155" s="32" t="s">
        <v>700</v>
      </c>
      <c r="G155" s="33"/>
      <c r="H155" s="33"/>
      <c r="I155" s="33"/>
      <c r="J155" s="33"/>
      <c r="K155" s="33"/>
      <c r="L155" s="33"/>
      <c r="M155" s="34"/>
      <c r="N155" s="34">
        <v>9</v>
      </c>
      <c r="O155" s="34"/>
      <c r="P155" s="34">
        <v>3</v>
      </c>
      <c r="Q155" s="34"/>
      <c r="R155" s="34">
        <v>5</v>
      </c>
      <c r="S155" s="34"/>
      <c r="T155" s="34">
        <v>5</v>
      </c>
      <c r="U155" s="46">
        <f t="shared" si="74"/>
        <v>0</v>
      </c>
      <c r="V155" s="46">
        <f t="shared" si="75"/>
        <v>22</v>
      </c>
      <c r="W155" s="44" t="e">
        <f t="shared" si="76"/>
        <v>#DIV/0!</v>
      </c>
      <c r="X155" s="53" t="s">
        <v>667</v>
      </c>
    </row>
    <row r="156" spans="1:28" ht="90" customHeight="1">
      <c r="A156" s="31">
        <v>109</v>
      </c>
      <c r="B156" s="31" t="s">
        <v>346</v>
      </c>
      <c r="C156" s="31" t="s">
        <v>396</v>
      </c>
      <c r="D156" s="31" t="s">
        <v>509</v>
      </c>
      <c r="E156" s="32" t="s">
        <v>508</v>
      </c>
      <c r="F156" s="32" t="s">
        <v>133</v>
      </c>
      <c r="G156" s="33"/>
      <c r="H156" s="33"/>
      <c r="I156" s="33"/>
      <c r="J156" s="33"/>
      <c r="K156" s="33"/>
      <c r="L156" s="33"/>
      <c r="M156" s="34"/>
      <c r="N156" s="34">
        <v>55</v>
      </c>
      <c r="O156" s="34"/>
      <c r="P156" s="34">
        <v>33</v>
      </c>
      <c r="Q156" s="34"/>
      <c r="R156" s="34">
        <v>28</v>
      </c>
      <c r="S156" s="34"/>
      <c r="T156" s="34">
        <v>33</v>
      </c>
      <c r="U156" s="46">
        <f t="shared" si="22"/>
        <v>0</v>
      </c>
      <c r="V156" s="46">
        <f t="shared" si="23"/>
        <v>149</v>
      </c>
      <c r="W156" s="44" t="e">
        <f t="shared" si="24"/>
        <v>#DIV/0!</v>
      </c>
      <c r="X156" s="53" t="s">
        <v>667</v>
      </c>
    </row>
    <row r="157" spans="1:28" ht="90" customHeight="1">
      <c r="A157" s="31">
        <v>109.1</v>
      </c>
      <c r="B157" s="31" t="s">
        <v>346</v>
      </c>
      <c r="C157" s="31" t="s">
        <v>396</v>
      </c>
      <c r="D157" s="31" t="s">
        <v>509</v>
      </c>
      <c r="E157" s="32" t="s">
        <v>742</v>
      </c>
      <c r="F157" s="32" t="s">
        <v>699</v>
      </c>
      <c r="G157" s="33"/>
      <c r="H157" s="33"/>
      <c r="I157" s="33"/>
      <c r="J157" s="33"/>
      <c r="K157" s="33"/>
      <c r="L157" s="33"/>
      <c r="M157" s="34"/>
      <c r="N157" s="34">
        <v>31</v>
      </c>
      <c r="O157" s="34"/>
      <c r="P157" s="34">
        <v>21</v>
      </c>
      <c r="Q157" s="34"/>
      <c r="R157" s="34">
        <f>R156-R158</f>
        <v>20</v>
      </c>
      <c r="S157" s="34"/>
      <c r="T157" s="34">
        <f>T156-T158</f>
        <v>20</v>
      </c>
      <c r="U157" s="46">
        <f t="shared" ref="U157:U158" si="77">SUM(M157+O157+Q157+S157)</f>
        <v>0</v>
      </c>
      <c r="V157" s="46">
        <f t="shared" ref="V157:V158" si="78">SUM(N157+P157+R157+T157)</f>
        <v>92</v>
      </c>
      <c r="W157" s="44" t="e">
        <f t="shared" ref="W157:W158" si="79">V157/U157</f>
        <v>#DIV/0!</v>
      </c>
      <c r="X157" s="53" t="s">
        <v>667</v>
      </c>
    </row>
    <row r="158" spans="1:28" ht="90" customHeight="1">
      <c r="A158" s="31">
        <v>109.2</v>
      </c>
      <c r="B158" s="31" t="s">
        <v>346</v>
      </c>
      <c r="C158" s="31" t="s">
        <v>396</v>
      </c>
      <c r="D158" s="31" t="s">
        <v>509</v>
      </c>
      <c r="E158" s="32" t="s">
        <v>743</v>
      </c>
      <c r="F158" s="32" t="s">
        <v>700</v>
      </c>
      <c r="G158" s="33"/>
      <c r="H158" s="33"/>
      <c r="I158" s="33"/>
      <c r="J158" s="33"/>
      <c r="K158" s="33"/>
      <c r="L158" s="33"/>
      <c r="M158" s="34"/>
      <c r="N158" s="34">
        <v>24</v>
      </c>
      <c r="O158" s="34"/>
      <c r="P158" s="34">
        <v>12</v>
      </c>
      <c r="Q158" s="34"/>
      <c r="R158" s="34">
        <v>8</v>
      </c>
      <c r="S158" s="34"/>
      <c r="T158" s="34">
        <v>13</v>
      </c>
      <c r="U158" s="46">
        <f t="shared" si="77"/>
        <v>0</v>
      </c>
      <c r="V158" s="46">
        <f t="shared" si="78"/>
        <v>57</v>
      </c>
      <c r="W158" s="44" t="e">
        <f t="shared" si="79"/>
        <v>#DIV/0!</v>
      </c>
      <c r="X158" s="53" t="s">
        <v>667</v>
      </c>
    </row>
    <row r="159" spans="1:28" ht="90" customHeight="1">
      <c r="A159" s="31">
        <v>110</v>
      </c>
      <c r="B159" s="31" t="s">
        <v>346</v>
      </c>
      <c r="C159" s="31" t="s">
        <v>396</v>
      </c>
      <c r="D159" s="31" t="s">
        <v>509</v>
      </c>
      <c r="E159" s="32" t="s">
        <v>378</v>
      </c>
      <c r="F159" s="32" t="s">
        <v>134</v>
      </c>
      <c r="G159" s="33"/>
      <c r="H159" s="33"/>
      <c r="I159" s="33"/>
      <c r="J159" s="33"/>
      <c r="K159" s="33"/>
      <c r="L159" s="33"/>
      <c r="M159" s="34"/>
      <c r="N159" s="34">
        <v>2</v>
      </c>
      <c r="O159" s="34"/>
      <c r="P159" s="34">
        <v>2</v>
      </c>
      <c r="Q159" s="34"/>
      <c r="R159" s="34">
        <v>2</v>
      </c>
      <c r="S159" s="34"/>
      <c r="T159" s="34">
        <v>1</v>
      </c>
      <c r="U159" s="46">
        <f t="shared" si="22"/>
        <v>0</v>
      </c>
      <c r="V159" s="46">
        <f t="shared" si="23"/>
        <v>7</v>
      </c>
      <c r="W159" s="44" t="e">
        <f t="shared" si="24"/>
        <v>#DIV/0!</v>
      </c>
      <c r="X159" s="53" t="s">
        <v>667</v>
      </c>
    </row>
    <row r="160" spans="1:28" ht="90" customHeight="1">
      <c r="A160" s="31">
        <v>110.1</v>
      </c>
      <c r="B160" s="31" t="s">
        <v>346</v>
      </c>
      <c r="C160" s="31" t="s">
        <v>396</v>
      </c>
      <c r="D160" s="31" t="s">
        <v>509</v>
      </c>
      <c r="E160" s="32" t="s">
        <v>744</v>
      </c>
      <c r="F160" s="32" t="s">
        <v>701</v>
      </c>
      <c r="G160" s="33"/>
      <c r="H160" s="33"/>
      <c r="I160" s="33"/>
      <c r="J160" s="33"/>
      <c r="K160" s="33"/>
      <c r="L160" s="33"/>
      <c r="M160" s="34"/>
      <c r="N160" s="34">
        <v>0</v>
      </c>
      <c r="O160" s="34"/>
      <c r="P160" s="34">
        <v>0</v>
      </c>
      <c r="Q160" s="34"/>
      <c r="R160" s="34">
        <v>0</v>
      </c>
      <c r="S160" s="34"/>
      <c r="T160" s="34">
        <v>0</v>
      </c>
      <c r="U160" s="46">
        <f t="shared" ref="U160:U161" si="80">SUM(M160+O160+Q160+S160)</f>
        <v>0</v>
      </c>
      <c r="V160" s="46">
        <f t="shared" ref="V160:V161" si="81">SUM(N160+P160+R160+T160)</f>
        <v>0</v>
      </c>
      <c r="W160" s="44" t="e">
        <f t="shared" ref="W160:W161" si="82">V160/U160</f>
        <v>#DIV/0!</v>
      </c>
      <c r="X160" s="53" t="s">
        <v>667</v>
      </c>
    </row>
    <row r="161" spans="1:24" ht="90" customHeight="1">
      <c r="A161" s="31">
        <v>110.2</v>
      </c>
      <c r="B161" s="31" t="s">
        <v>346</v>
      </c>
      <c r="C161" s="31" t="s">
        <v>396</v>
      </c>
      <c r="D161" s="31" t="s">
        <v>509</v>
      </c>
      <c r="E161" s="32" t="s">
        <v>745</v>
      </c>
      <c r="F161" s="32" t="s">
        <v>702</v>
      </c>
      <c r="G161" s="33"/>
      <c r="H161" s="33"/>
      <c r="I161" s="33"/>
      <c r="J161" s="33"/>
      <c r="K161" s="33"/>
      <c r="L161" s="33"/>
      <c r="M161" s="34"/>
      <c r="N161" s="34">
        <v>2</v>
      </c>
      <c r="O161" s="34"/>
      <c r="P161" s="34">
        <v>2</v>
      </c>
      <c r="Q161" s="34"/>
      <c r="R161" s="34">
        <v>2</v>
      </c>
      <c r="S161" s="34"/>
      <c r="T161" s="34">
        <v>1</v>
      </c>
      <c r="U161" s="46">
        <f t="shared" si="80"/>
        <v>0</v>
      </c>
      <c r="V161" s="46">
        <f t="shared" si="81"/>
        <v>7</v>
      </c>
      <c r="W161" s="44" t="e">
        <f t="shared" si="82"/>
        <v>#DIV/0!</v>
      </c>
      <c r="X161" s="53" t="s">
        <v>667</v>
      </c>
    </row>
    <row r="162" spans="1:24" ht="90" customHeight="1">
      <c r="A162" s="31">
        <v>111</v>
      </c>
      <c r="B162" s="31" t="s">
        <v>346</v>
      </c>
      <c r="C162" s="31" t="s">
        <v>396</v>
      </c>
      <c r="D162" s="31" t="s">
        <v>509</v>
      </c>
      <c r="E162" s="32" t="s">
        <v>513</v>
      </c>
      <c r="F162" s="32" t="s">
        <v>134</v>
      </c>
      <c r="G162" s="33"/>
      <c r="H162" s="33"/>
      <c r="I162" s="33"/>
      <c r="J162" s="33"/>
      <c r="K162" s="33"/>
      <c r="L162" s="33"/>
      <c r="M162" s="34"/>
      <c r="N162" s="34">
        <v>3</v>
      </c>
      <c r="O162" s="34"/>
      <c r="P162" s="34">
        <v>3</v>
      </c>
      <c r="Q162" s="34"/>
      <c r="R162" s="34">
        <v>0</v>
      </c>
      <c r="S162" s="34"/>
      <c r="T162" s="34">
        <v>0</v>
      </c>
      <c r="U162" s="46">
        <f t="shared" si="22"/>
        <v>0</v>
      </c>
      <c r="V162" s="46">
        <f t="shared" si="23"/>
        <v>6</v>
      </c>
      <c r="W162" s="44" t="e">
        <f t="shared" si="24"/>
        <v>#DIV/0!</v>
      </c>
      <c r="X162" s="53" t="s">
        <v>667</v>
      </c>
    </row>
    <row r="163" spans="1:24" ht="90" customHeight="1">
      <c r="A163" s="31">
        <v>111.1</v>
      </c>
      <c r="B163" s="31" t="s">
        <v>346</v>
      </c>
      <c r="C163" s="31" t="s">
        <v>396</v>
      </c>
      <c r="D163" s="31" t="s">
        <v>509</v>
      </c>
      <c r="E163" s="32" t="s">
        <v>746</v>
      </c>
      <c r="F163" s="32" t="s">
        <v>701</v>
      </c>
      <c r="G163" s="33"/>
      <c r="H163" s="33"/>
      <c r="I163" s="33"/>
      <c r="J163" s="33"/>
      <c r="K163" s="33"/>
      <c r="L163" s="33"/>
      <c r="M163" s="34"/>
      <c r="N163" s="34">
        <v>1</v>
      </c>
      <c r="O163" s="34"/>
      <c r="P163" s="34">
        <v>1</v>
      </c>
      <c r="Q163" s="34"/>
      <c r="R163" s="34">
        <v>0</v>
      </c>
      <c r="S163" s="34"/>
      <c r="T163" s="34">
        <v>0</v>
      </c>
      <c r="U163" s="46">
        <f t="shared" ref="U163:U164" si="83">SUM(M163+O163+Q163+S163)</f>
        <v>0</v>
      </c>
      <c r="V163" s="46">
        <f t="shared" ref="V163:V164" si="84">SUM(N163+P163+R163+T163)</f>
        <v>2</v>
      </c>
      <c r="W163" s="44" t="e">
        <f t="shared" ref="W163:W164" si="85">V163/U163</f>
        <v>#DIV/0!</v>
      </c>
      <c r="X163" s="53" t="s">
        <v>667</v>
      </c>
    </row>
    <row r="164" spans="1:24" ht="90" customHeight="1">
      <c r="A164" s="31">
        <v>111.2</v>
      </c>
      <c r="B164" s="31" t="s">
        <v>346</v>
      </c>
      <c r="C164" s="31" t="s">
        <v>396</v>
      </c>
      <c r="D164" s="31" t="s">
        <v>509</v>
      </c>
      <c r="E164" s="32" t="s">
        <v>747</v>
      </c>
      <c r="F164" s="32" t="s">
        <v>702</v>
      </c>
      <c r="G164" s="33"/>
      <c r="H164" s="33"/>
      <c r="I164" s="33"/>
      <c r="J164" s="33"/>
      <c r="K164" s="33"/>
      <c r="L164" s="33"/>
      <c r="M164" s="34"/>
      <c r="N164" s="34">
        <v>2</v>
      </c>
      <c r="O164" s="34"/>
      <c r="P164" s="34">
        <v>2</v>
      </c>
      <c r="Q164" s="34"/>
      <c r="R164" s="34">
        <v>0</v>
      </c>
      <c r="S164" s="34"/>
      <c r="T164" s="34">
        <v>0</v>
      </c>
      <c r="U164" s="46">
        <f t="shared" si="83"/>
        <v>0</v>
      </c>
      <c r="V164" s="46">
        <f t="shared" si="84"/>
        <v>4</v>
      </c>
      <c r="W164" s="44" t="e">
        <f t="shared" si="85"/>
        <v>#DIV/0!</v>
      </c>
      <c r="X164" s="53" t="s">
        <v>667</v>
      </c>
    </row>
    <row r="165" spans="1:24" ht="121.5" customHeight="1">
      <c r="A165" s="31">
        <v>112</v>
      </c>
      <c r="B165" s="31" t="s">
        <v>346</v>
      </c>
      <c r="C165" s="31" t="s">
        <v>396</v>
      </c>
      <c r="D165" s="31" t="s">
        <v>381</v>
      </c>
      <c r="E165" s="32" t="s">
        <v>382</v>
      </c>
      <c r="F165" s="32" t="s">
        <v>135</v>
      </c>
      <c r="G165" s="33">
        <v>1007479</v>
      </c>
      <c r="H165" s="33">
        <v>996951</v>
      </c>
      <c r="I165" s="33">
        <v>916979</v>
      </c>
      <c r="J165" s="33">
        <v>940000</v>
      </c>
      <c r="K165" s="33">
        <v>940000</v>
      </c>
      <c r="L165" s="33">
        <v>940000</v>
      </c>
      <c r="M165" s="34">
        <v>141186</v>
      </c>
      <c r="N165" s="34">
        <v>167780</v>
      </c>
      <c r="O165" s="34">
        <v>137982</v>
      </c>
      <c r="P165" s="34">
        <v>191605</v>
      </c>
      <c r="Q165" s="34">
        <v>259910</v>
      </c>
      <c r="R165" s="34">
        <v>194659</v>
      </c>
      <c r="S165" s="34">
        <v>179692</v>
      </c>
      <c r="T165" s="34">
        <v>217321</v>
      </c>
      <c r="U165" s="35">
        <f t="shared" si="22"/>
        <v>718770</v>
      </c>
      <c r="V165" s="35">
        <f t="shared" si="22"/>
        <v>771365</v>
      </c>
      <c r="W165" s="44">
        <f t="shared" si="24"/>
        <v>1.0731736160385101</v>
      </c>
      <c r="X165" s="37" t="s">
        <v>664</v>
      </c>
    </row>
    <row r="166" spans="1:24" ht="121.5" customHeight="1">
      <c r="A166" s="31">
        <v>113</v>
      </c>
      <c r="B166" s="31" t="s">
        <v>346</v>
      </c>
      <c r="C166" s="31" t="s">
        <v>396</v>
      </c>
      <c r="D166" s="31" t="s">
        <v>381</v>
      </c>
      <c r="E166" s="32" t="s">
        <v>383</v>
      </c>
      <c r="F166" s="32" t="s">
        <v>136</v>
      </c>
      <c r="G166" s="33">
        <v>47233</v>
      </c>
      <c r="H166" s="33">
        <v>46440</v>
      </c>
      <c r="I166" s="33">
        <v>49067</v>
      </c>
      <c r="J166" s="33">
        <v>42715</v>
      </c>
      <c r="K166" s="33">
        <v>42715</v>
      </c>
      <c r="L166" s="33">
        <v>42715</v>
      </c>
      <c r="M166" s="34">
        <v>18080</v>
      </c>
      <c r="N166" s="34">
        <v>18080</v>
      </c>
      <c r="O166" s="34">
        <v>17854</v>
      </c>
      <c r="P166" s="34">
        <v>17854</v>
      </c>
      <c r="Q166" s="34">
        <v>17967</v>
      </c>
      <c r="R166" s="34">
        <v>23024</v>
      </c>
      <c r="S166" s="34">
        <v>17967</v>
      </c>
      <c r="T166" s="34">
        <v>23049</v>
      </c>
      <c r="U166" s="35">
        <f t="shared" si="22"/>
        <v>71868</v>
      </c>
      <c r="V166" s="35">
        <f t="shared" si="22"/>
        <v>82007</v>
      </c>
      <c r="W166" s="44">
        <f t="shared" si="24"/>
        <v>1.1410780876050537</v>
      </c>
      <c r="X166" s="37" t="s">
        <v>664</v>
      </c>
    </row>
    <row r="167" spans="1:24" ht="121.5" customHeight="1">
      <c r="A167" s="31">
        <v>114</v>
      </c>
      <c r="B167" s="31" t="s">
        <v>346</v>
      </c>
      <c r="C167" s="31" t="s">
        <v>396</v>
      </c>
      <c r="D167" s="31" t="s">
        <v>381</v>
      </c>
      <c r="E167" s="32" t="s">
        <v>223</v>
      </c>
      <c r="F167" s="32" t="s">
        <v>136</v>
      </c>
      <c r="G167" s="33">
        <v>276562</v>
      </c>
      <c r="H167" s="33">
        <v>297861</v>
      </c>
      <c r="I167" s="33">
        <v>281423</v>
      </c>
      <c r="J167" s="33">
        <v>263777</v>
      </c>
      <c r="K167" s="33">
        <v>263777</v>
      </c>
      <c r="L167" s="33">
        <v>263777</v>
      </c>
      <c r="M167" s="34">
        <v>51255</v>
      </c>
      <c r="N167" s="34">
        <v>51255</v>
      </c>
      <c r="O167" s="34">
        <v>56513</v>
      </c>
      <c r="P167" s="34">
        <v>57143</v>
      </c>
      <c r="Q167" s="34">
        <v>53883</v>
      </c>
      <c r="R167" s="34">
        <v>44069</v>
      </c>
      <c r="S167" s="34">
        <v>53885</v>
      </c>
      <c r="T167" s="34">
        <v>44973</v>
      </c>
      <c r="U167" s="35">
        <f t="shared" si="22"/>
        <v>215536</v>
      </c>
      <c r="V167" s="35">
        <f t="shared" si="22"/>
        <v>197440</v>
      </c>
      <c r="W167" s="44">
        <f t="shared" si="24"/>
        <v>0.91604186771583407</v>
      </c>
      <c r="X167" s="37" t="s">
        <v>664</v>
      </c>
    </row>
    <row r="168" spans="1:24" ht="121.5" customHeight="1">
      <c r="A168" s="31">
        <v>115</v>
      </c>
      <c r="B168" s="31" t="s">
        <v>346</v>
      </c>
      <c r="C168" s="31" t="s">
        <v>396</v>
      </c>
      <c r="D168" s="31" t="s">
        <v>381</v>
      </c>
      <c r="E168" s="32" t="s">
        <v>384</v>
      </c>
      <c r="F168" s="32" t="s">
        <v>137</v>
      </c>
      <c r="G168" s="33"/>
      <c r="H168" s="33"/>
      <c r="I168" s="33"/>
      <c r="J168" s="33"/>
      <c r="K168" s="33"/>
      <c r="L168" s="33"/>
      <c r="M168" s="34">
        <v>1218</v>
      </c>
      <c r="N168" s="34">
        <v>1218</v>
      </c>
      <c r="O168" s="34">
        <v>1440</v>
      </c>
      <c r="P168" s="34">
        <v>1440</v>
      </c>
      <c r="Q168" s="34">
        <v>1329</v>
      </c>
      <c r="R168" s="34">
        <v>1303</v>
      </c>
      <c r="S168" s="34">
        <v>1329</v>
      </c>
      <c r="T168" s="34">
        <v>1487</v>
      </c>
      <c r="U168" s="35">
        <f t="shared" si="22"/>
        <v>5316</v>
      </c>
      <c r="V168" s="35">
        <f t="shared" si="22"/>
        <v>5448</v>
      </c>
      <c r="W168" s="44">
        <f t="shared" si="24"/>
        <v>1.0248306997742664</v>
      </c>
      <c r="X168" s="37" t="s">
        <v>664</v>
      </c>
    </row>
    <row r="169" spans="1:24" ht="121.5" customHeight="1">
      <c r="A169" s="31">
        <v>116</v>
      </c>
      <c r="B169" s="31" t="s">
        <v>346</v>
      </c>
      <c r="C169" s="31" t="s">
        <v>396</v>
      </c>
      <c r="D169" s="31" t="s">
        <v>381</v>
      </c>
      <c r="E169" s="32" t="s">
        <v>224</v>
      </c>
      <c r="F169" s="32" t="s">
        <v>137</v>
      </c>
      <c r="G169" s="33"/>
      <c r="H169" s="33"/>
      <c r="I169" s="33"/>
      <c r="J169" s="33"/>
      <c r="K169" s="33"/>
      <c r="L169" s="33"/>
      <c r="M169" s="34">
        <v>1218</v>
      </c>
      <c r="N169" s="34">
        <v>1218</v>
      </c>
      <c r="O169" s="34">
        <v>1440</v>
      </c>
      <c r="P169" s="34">
        <v>1440</v>
      </c>
      <c r="Q169" s="34">
        <v>1329</v>
      </c>
      <c r="R169" s="34">
        <v>1303</v>
      </c>
      <c r="S169" s="34">
        <v>1329</v>
      </c>
      <c r="T169" s="34">
        <v>1487</v>
      </c>
      <c r="U169" s="35">
        <f t="shared" si="22"/>
        <v>5316</v>
      </c>
      <c r="V169" s="35">
        <f t="shared" si="22"/>
        <v>5448</v>
      </c>
      <c r="W169" s="44">
        <f t="shared" si="24"/>
        <v>1.0248306997742664</v>
      </c>
      <c r="X169" s="37" t="s">
        <v>664</v>
      </c>
    </row>
    <row r="170" spans="1:24" ht="153" customHeight="1">
      <c r="A170" s="31">
        <v>117</v>
      </c>
      <c r="B170" s="31" t="s">
        <v>346</v>
      </c>
      <c r="C170" s="31" t="s">
        <v>396</v>
      </c>
      <c r="D170" s="31" t="s">
        <v>381</v>
      </c>
      <c r="E170" s="32" t="s">
        <v>385</v>
      </c>
      <c r="F170" s="32" t="s">
        <v>138</v>
      </c>
      <c r="G170" s="33">
        <v>0</v>
      </c>
      <c r="H170" s="33">
        <v>0</v>
      </c>
      <c r="I170" s="33">
        <v>0</v>
      </c>
      <c r="J170" s="33">
        <v>2304</v>
      </c>
      <c r="K170" s="33"/>
      <c r="L170" s="33"/>
      <c r="M170" s="46"/>
      <c r="N170" s="46"/>
      <c r="O170" s="46"/>
      <c r="P170" s="46"/>
      <c r="Q170" s="46"/>
      <c r="R170" s="46"/>
      <c r="S170" s="46"/>
      <c r="T170" s="46"/>
      <c r="U170" s="46">
        <v>532</v>
      </c>
      <c r="V170" s="46">
        <v>518</v>
      </c>
      <c r="W170" s="44">
        <f t="shared" si="24"/>
        <v>0.97368421052631582</v>
      </c>
      <c r="X170" s="54" t="s">
        <v>668</v>
      </c>
    </row>
    <row r="171" spans="1:24" ht="90" customHeight="1">
      <c r="A171" s="31">
        <v>118</v>
      </c>
      <c r="B171" s="31" t="s">
        <v>346</v>
      </c>
      <c r="C171" s="31" t="s">
        <v>396</v>
      </c>
      <c r="D171" s="31" t="s">
        <v>381</v>
      </c>
      <c r="E171" s="32" t="s">
        <v>386</v>
      </c>
      <c r="F171" s="32" t="s">
        <v>138</v>
      </c>
      <c r="G171" s="33">
        <v>0</v>
      </c>
      <c r="H171" s="33">
        <v>0</v>
      </c>
      <c r="I171" s="33">
        <v>0</v>
      </c>
      <c r="J171" s="33">
        <v>2404</v>
      </c>
      <c r="K171" s="33"/>
      <c r="L171" s="33"/>
      <c r="M171" s="46"/>
      <c r="N171" s="46"/>
      <c r="O171" s="46"/>
      <c r="P171" s="46"/>
      <c r="Q171" s="46"/>
      <c r="R171" s="46"/>
      <c r="S171" s="46"/>
      <c r="T171" s="46"/>
      <c r="U171" s="46">
        <v>560</v>
      </c>
      <c r="V171" s="46">
        <v>564</v>
      </c>
      <c r="W171" s="44">
        <f t="shared" si="24"/>
        <v>1.0071428571428571</v>
      </c>
      <c r="X171" s="54" t="s">
        <v>668</v>
      </c>
    </row>
    <row r="172" spans="1:24" ht="90" customHeight="1">
      <c r="A172" s="31">
        <v>119</v>
      </c>
      <c r="B172" s="31" t="s">
        <v>346</v>
      </c>
      <c r="C172" s="31" t="s">
        <v>396</v>
      </c>
      <c r="D172" s="31" t="s">
        <v>510</v>
      </c>
      <c r="E172" s="32" t="s">
        <v>268</v>
      </c>
      <c r="F172" s="32" t="s">
        <v>139</v>
      </c>
      <c r="G172" s="33"/>
      <c r="H172" s="33"/>
      <c r="I172" s="33"/>
      <c r="J172" s="33"/>
      <c r="K172" s="33"/>
      <c r="L172" s="33"/>
      <c r="M172" s="46"/>
      <c r="N172" s="46"/>
      <c r="O172" s="46"/>
      <c r="P172" s="46"/>
      <c r="Q172" s="46"/>
      <c r="R172" s="46"/>
      <c r="S172" s="46"/>
      <c r="T172" s="46"/>
      <c r="U172" s="46">
        <f t="shared" si="22"/>
        <v>0</v>
      </c>
      <c r="V172" s="46">
        <f t="shared" si="23"/>
        <v>0</v>
      </c>
      <c r="W172" s="42" t="e">
        <f t="shared" si="24"/>
        <v>#DIV/0!</v>
      </c>
      <c r="X172" s="55"/>
    </row>
    <row r="173" spans="1:24" ht="121.5" customHeight="1">
      <c r="A173" s="31">
        <v>120</v>
      </c>
      <c r="B173" s="31" t="s">
        <v>346</v>
      </c>
      <c r="C173" s="31" t="s">
        <v>396</v>
      </c>
      <c r="D173" s="31" t="s">
        <v>510</v>
      </c>
      <c r="E173" s="32" t="s">
        <v>269</v>
      </c>
      <c r="F173" s="32" t="s">
        <v>140</v>
      </c>
      <c r="G173" s="33"/>
      <c r="H173" s="33"/>
      <c r="I173" s="33"/>
      <c r="J173" s="33"/>
      <c r="K173" s="33"/>
      <c r="L173" s="33"/>
      <c r="M173" s="34">
        <v>17180</v>
      </c>
      <c r="N173" s="34">
        <v>17180</v>
      </c>
      <c r="O173" s="34">
        <v>20240</v>
      </c>
      <c r="P173" s="34">
        <v>20240</v>
      </c>
      <c r="Q173" s="34">
        <v>18711</v>
      </c>
      <c r="R173" s="34">
        <v>22408</v>
      </c>
      <c r="S173" s="34">
        <v>18711</v>
      </c>
      <c r="T173" s="34">
        <v>20565</v>
      </c>
      <c r="U173" s="35">
        <f t="shared" si="22"/>
        <v>74842</v>
      </c>
      <c r="V173" s="35">
        <f t="shared" si="22"/>
        <v>80393</v>
      </c>
      <c r="W173" s="44">
        <f t="shared" si="24"/>
        <v>1.0741695839234655</v>
      </c>
      <c r="X173" s="37" t="s">
        <v>664</v>
      </c>
    </row>
    <row r="174" spans="1:24" ht="121.5" customHeight="1">
      <c r="A174" s="31">
        <v>121</v>
      </c>
      <c r="B174" s="31" t="s">
        <v>346</v>
      </c>
      <c r="C174" s="31" t="s">
        <v>405</v>
      </c>
      <c r="D174" s="31" t="s">
        <v>511</v>
      </c>
      <c r="E174" s="32" t="s">
        <v>661</v>
      </c>
      <c r="F174" s="32" t="s">
        <v>141</v>
      </c>
      <c r="G174" s="33"/>
      <c r="H174" s="33"/>
      <c r="I174" s="33"/>
      <c r="J174" s="33"/>
      <c r="K174" s="33"/>
      <c r="L174" s="33"/>
      <c r="M174" s="34"/>
      <c r="N174" s="34">
        <v>0</v>
      </c>
      <c r="O174" s="34"/>
      <c r="P174" s="34">
        <v>0</v>
      </c>
      <c r="Q174" s="34"/>
      <c r="R174" s="34">
        <v>0</v>
      </c>
      <c r="S174" s="34"/>
      <c r="T174" s="34">
        <v>342</v>
      </c>
      <c r="U174" s="46">
        <f t="shared" si="22"/>
        <v>0</v>
      </c>
      <c r="V174" s="46">
        <f t="shared" si="23"/>
        <v>342</v>
      </c>
      <c r="W174" s="44" t="e">
        <f t="shared" si="24"/>
        <v>#DIV/0!</v>
      </c>
      <c r="X174" s="53" t="s">
        <v>667</v>
      </c>
    </row>
    <row r="175" spans="1:24" ht="144.75" customHeight="1">
      <c r="A175" s="31">
        <v>122</v>
      </c>
      <c r="B175" s="31" t="s">
        <v>346</v>
      </c>
      <c r="C175" s="31" t="s">
        <v>405</v>
      </c>
      <c r="D175" s="31" t="s">
        <v>511</v>
      </c>
      <c r="E175" s="32" t="s">
        <v>662</v>
      </c>
      <c r="F175" s="32" t="s">
        <v>141</v>
      </c>
      <c r="G175" s="33"/>
      <c r="H175" s="33"/>
      <c r="I175" s="33"/>
      <c r="J175" s="33"/>
      <c r="K175" s="33"/>
      <c r="L175" s="33"/>
      <c r="M175" s="33"/>
      <c r="N175" s="33"/>
      <c r="O175" s="33"/>
      <c r="P175" s="33"/>
      <c r="Q175" s="33"/>
      <c r="R175" s="33"/>
      <c r="S175" s="33"/>
      <c r="T175" s="33">
        <v>342</v>
      </c>
      <c r="U175" s="33">
        <f t="shared" si="22"/>
        <v>0</v>
      </c>
      <c r="V175" s="33">
        <f t="shared" si="23"/>
        <v>342</v>
      </c>
      <c r="W175" s="44" t="e">
        <f t="shared" si="24"/>
        <v>#DIV/0!</v>
      </c>
      <c r="X175" s="53" t="s">
        <v>667</v>
      </c>
    </row>
    <row r="176" spans="1:24" ht="142.5" customHeight="1">
      <c r="A176" s="31">
        <v>123</v>
      </c>
      <c r="B176" s="38" t="s">
        <v>346</v>
      </c>
      <c r="C176" s="38" t="s">
        <v>405</v>
      </c>
      <c r="D176" s="38" t="s">
        <v>511</v>
      </c>
      <c r="E176" s="38" t="s">
        <v>388</v>
      </c>
      <c r="F176" s="39" t="s">
        <v>142</v>
      </c>
      <c r="G176" s="39"/>
      <c r="H176" s="39"/>
      <c r="I176" s="39"/>
      <c r="J176" s="39"/>
      <c r="K176" s="39"/>
      <c r="L176" s="39"/>
      <c r="M176" s="39"/>
      <c r="N176" s="41"/>
      <c r="O176" s="41"/>
      <c r="P176" s="41"/>
      <c r="Q176" s="41"/>
      <c r="R176" s="41"/>
      <c r="S176" s="41"/>
      <c r="T176" s="41"/>
      <c r="U176" s="41">
        <f t="shared" si="22"/>
        <v>0</v>
      </c>
      <c r="V176" s="41">
        <f t="shared" si="23"/>
        <v>0</v>
      </c>
      <c r="W176" s="41" t="e">
        <f t="shared" si="24"/>
        <v>#DIV/0!</v>
      </c>
      <c r="X176" s="41" t="s">
        <v>672</v>
      </c>
    </row>
    <row r="177" spans="1:24" ht="153" customHeight="1">
      <c r="A177" s="31">
        <v>124</v>
      </c>
      <c r="B177" s="38" t="s">
        <v>346</v>
      </c>
      <c r="C177" s="38" t="s">
        <v>405</v>
      </c>
      <c r="D177" s="38" t="s">
        <v>511</v>
      </c>
      <c r="E177" s="38" t="s">
        <v>514</v>
      </c>
      <c r="F177" s="39" t="s">
        <v>142</v>
      </c>
      <c r="G177" s="39"/>
      <c r="H177" s="39"/>
      <c r="I177" s="39"/>
      <c r="J177" s="39"/>
      <c r="K177" s="39"/>
      <c r="L177" s="39"/>
      <c r="M177" s="39"/>
      <c r="N177" s="41"/>
      <c r="O177" s="41"/>
      <c r="P177" s="41"/>
      <c r="Q177" s="41"/>
      <c r="R177" s="41"/>
      <c r="S177" s="41"/>
      <c r="T177" s="41"/>
      <c r="U177" s="41">
        <f t="shared" si="22"/>
        <v>0</v>
      </c>
      <c r="V177" s="41">
        <f t="shared" si="23"/>
        <v>0</v>
      </c>
      <c r="W177" s="41" t="e">
        <f t="shared" si="24"/>
        <v>#DIV/0!</v>
      </c>
      <c r="X177" s="41" t="s">
        <v>672</v>
      </c>
    </row>
    <row r="178" spans="1:24" ht="118.5" customHeight="1">
      <c r="A178" s="31">
        <v>125</v>
      </c>
      <c r="B178" s="38" t="s">
        <v>346</v>
      </c>
      <c r="C178" s="38" t="s">
        <v>405</v>
      </c>
      <c r="D178" s="38" t="s">
        <v>511</v>
      </c>
      <c r="E178" s="38" t="s">
        <v>389</v>
      </c>
      <c r="F178" s="39" t="s">
        <v>143</v>
      </c>
      <c r="G178" s="39"/>
      <c r="H178" s="39"/>
      <c r="I178" s="39"/>
      <c r="J178" s="39"/>
      <c r="K178" s="39"/>
      <c r="L178" s="39"/>
      <c r="M178" s="39"/>
      <c r="N178" s="41"/>
      <c r="O178" s="41"/>
      <c r="P178" s="41"/>
      <c r="Q178" s="41"/>
      <c r="R178" s="41"/>
      <c r="S178" s="41"/>
      <c r="T178" s="41"/>
      <c r="U178" s="41">
        <f t="shared" si="22"/>
        <v>0</v>
      </c>
      <c r="V178" s="41">
        <f t="shared" si="23"/>
        <v>0</v>
      </c>
      <c r="W178" s="41" t="e">
        <f t="shared" si="24"/>
        <v>#DIV/0!</v>
      </c>
      <c r="X178" s="41" t="s">
        <v>672</v>
      </c>
    </row>
    <row r="179" spans="1:24" ht="117" customHeight="1">
      <c r="A179" s="31">
        <v>126</v>
      </c>
      <c r="B179" s="38" t="s">
        <v>346</v>
      </c>
      <c r="C179" s="38" t="s">
        <v>405</v>
      </c>
      <c r="D179" s="38" t="s">
        <v>511</v>
      </c>
      <c r="E179" s="38" t="s">
        <v>622</v>
      </c>
      <c r="F179" s="39" t="s">
        <v>143</v>
      </c>
      <c r="G179" s="39"/>
      <c r="H179" s="39"/>
      <c r="I179" s="39"/>
      <c r="J179" s="39"/>
      <c r="K179" s="39"/>
      <c r="L179" s="39"/>
      <c r="M179" s="39"/>
      <c r="N179" s="41"/>
      <c r="O179" s="41"/>
      <c r="P179" s="41"/>
      <c r="Q179" s="41"/>
      <c r="R179" s="41"/>
      <c r="S179" s="41"/>
      <c r="T179" s="41"/>
      <c r="U179" s="41">
        <f t="shared" si="22"/>
        <v>0</v>
      </c>
      <c r="V179" s="41">
        <f t="shared" si="23"/>
        <v>0</v>
      </c>
      <c r="W179" s="41" t="e">
        <f t="shared" si="24"/>
        <v>#DIV/0!</v>
      </c>
      <c r="X179" s="41" t="s">
        <v>672</v>
      </c>
    </row>
    <row r="180" spans="1:24" ht="126" customHeight="1">
      <c r="A180" s="31">
        <v>127</v>
      </c>
      <c r="B180" s="31" t="s">
        <v>346</v>
      </c>
      <c r="C180" s="31" t="s">
        <v>405</v>
      </c>
      <c r="D180" s="31" t="s">
        <v>511</v>
      </c>
      <c r="E180" s="32" t="s">
        <v>407</v>
      </c>
      <c r="F180" s="32" t="s">
        <v>144</v>
      </c>
      <c r="G180" s="33"/>
      <c r="H180" s="33"/>
      <c r="I180" s="33"/>
      <c r="J180" s="33"/>
      <c r="K180" s="33"/>
      <c r="L180" s="33"/>
      <c r="M180" s="34"/>
      <c r="N180" s="34">
        <v>0</v>
      </c>
      <c r="O180" s="34"/>
      <c r="P180" s="34">
        <v>0</v>
      </c>
      <c r="Q180" s="34"/>
      <c r="R180" s="34">
        <v>0</v>
      </c>
      <c r="S180" s="34"/>
      <c r="T180" s="34">
        <v>207</v>
      </c>
      <c r="U180" s="46">
        <f t="shared" si="22"/>
        <v>0</v>
      </c>
      <c r="V180" s="46">
        <f t="shared" si="23"/>
        <v>207</v>
      </c>
      <c r="W180" s="44" t="e">
        <f t="shared" si="24"/>
        <v>#DIV/0!</v>
      </c>
      <c r="X180" s="53" t="s">
        <v>667</v>
      </c>
    </row>
    <row r="181" spans="1:24" ht="105" customHeight="1">
      <c r="A181" s="31">
        <v>128</v>
      </c>
      <c r="B181" s="31" t="s">
        <v>346</v>
      </c>
      <c r="C181" s="31" t="s">
        <v>405</v>
      </c>
      <c r="D181" s="31" t="s">
        <v>511</v>
      </c>
      <c r="E181" s="32" t="s">
        <v>212</v>
      </c>
      <c r="F181" s="32" t="s">
        <v>144</v>
      </c>
      <c r="G181" s="33"/>
      <c r="H181" s="33"/>
      <c r="I181" s="33"/>
      <c r="J181" s="33"/>
      <c r="K181" s="33"/>
      <c r="L181" s="33"/>
      <c r="M181" s="46"/>
      <c r="N181" s="46"/>
      <c r="O181" s="46"/>
      <c r="P181" s="46"/>
      <c r="Q181" s="46"/>
      <c r="R181" s="46"/>
      <c r="S181" s="46"/>
      <c r="T181" s="46"/>
      <c r="U181" s="46">
        <f t="shared" si="22"/>
        <v>0</v>
      </c>
      <c r="V181" s="46">
        <f t="shared" si="23"/>
        <v>0</v>
      </c>
      <c r="W181" s="44" t="e">
        <f t="shared" si="24"/>
        <v>#DIV/0!</v>
      </c>
      <c r="X181" s="53" t="s">
        <v>667</v>
      </c>
    </row>
    <row r="182" spans="1:24" ht="90" customHeight="1">
      <c r="A182" s="56">
        <v>129</v>
      </c>
      <c r="B182" s="56" t="s">
        <v>346</v>
      </c>
      <c r="C182" s="56" t="s">
        <v>406</v>
      </c>
      <c r="D182" s="56" t="s">
        <v>512</v>
      </c>
      <c r="E182" s="57" t="s">
        <v>409</v>
      </c>
      <c r="F182" s="57" t="s">
        <v>145</v>
      </c>
      <c r="G182" s="58"/>
      <c r="H182" s="58"/>
      <c r="I182" s="58"/>
      <c r="J182" s="58"/>
      <c r="K182" s="58"/>
      <c r="L182" s="58"/>
      <c r="M182" s="41"/>
      <c r="N182" s="41"/>
      <c r="O182" s="41"/>
      <c r="P182" s="41"/>
      <c r="Q182" s="41"/>
      <c r="R182" s="41"/>
      <c r="S182" s="41"/>
      <c r="T182" s="41"/>
      <c r="U182" s="41">
        <f t="shared" si="22"/>
        <v>0</v>
      </c>
      <c r="V182" s="41">
        <f t="shared" si="23"/>
        <v>0</v>
      </c>
      <c r="W182" s="42" t="e">
        <f t="shared" si="24"/>
        <v>#DIV/0!</v>
      </c>
      <c r="X182" s="41" t="s">
        <v>672</v>
      </c>
    </row>
    <row r="183" spans="1:24" ht="90" customHeight="1">
      <c r="A183" s="56">
        <v>130</v>
      </c>
      <c r="B183" s="56" t="s">
        <v>346</v>
      </c>
      <c r="C183" s="56" t="s">
        <v>406</v>
      </c>
      <c r="D183" s="56" t="s">
        <v>512</v>
      </c>
      <c r="E183" s="57" t="s">
        <v>515</v>
      </c>
      <c r="F183" s="57" t="s">
        <v>145</v>
      </c>
      <c r="G183" s="58"/>
      <c r="H183" s="58"/>
      <c r="I183" s="58"/>
      <c r="J183" s="58"/>
      <c r="K183" s="58"/>
      <c r="L183" s="58"/>
      <c r="M183" s="41"/>
      <c r="N183" s="41"/>
      <c r="O183" s="41"/>
      <c r="P183" s="41"/>
      <c r="Q183" s="41"/>
      <c r="R183" s="41"/>
      <c r="S183" s="41"/>
      <c r="T183" s="41"/>
      <c r="U183" s="41">
        <f t="shared" ref="U183:V248" si="86">SUM(M183+O183+Q183+S183)</f>
        <v>0</v>
      </c>
      <c r="V183" s="41">
        <f t="shared" ref="V183:V247" si="87">SUM(N183+P183+R183+T183)</f>
        <v>0</v>
      </c>
      <c r="W183" s="42" t="e">
        <f t="shared" ref="W183:W248" si="88">V183/U183</f>
        <v>#DIV/0!</v>
      </c>
      <c r="X183" s="41" t="s">
        <v>672</v>
      </c>
    </row>
    <row r="184" spans="1:24" ht="141" customHeight="1">
      <c r="A184" s="56">
        <v>131</v>
      </c>
      <c r="B184" s="56" t="s">
        <v>346</v>
      </c>
      <c r="C184" s="56" t="s">
        <v>406</v>
      </c>
      <c r="D184" s="56" t="s">
        <v>512</v>
      </c>
      <c r="E184" s="57" t="s">
        <v>623</v>
      </c>
      <c r="F184" s="57" t="s">
        <v>146</v>
      </c>
      <c r="G184" s="58"/>
      <c r="H184" s="58"/>
      <c r="I184" s="58"/>
      <c r="J184" s="58"/>
      <c r="K184" s="58"/>
      <c r="L184" s="58"/>
      <c r="M184" s="41"/>
      <c r="N184" s="41"/>
      <c r="O184" s="41"/>
      <c r="P184" s="41"/>
      <c r="Q184" s="41"/>
      <c r="R184" s="41"/>
      <c r="S184" s="41"/>
      <c r="T184" s="41"/>
      <c r="U184" s="41">
        <f t="shared" si="86"/>
        <v>0</v>
      </c>
      <c r="V184" s="41">
        <f t="shared" si="87"/>
        <v>0</v>
      </c>
      <c r="W184" s="42" t="e">
        <f t="shared" si="88"/>
        <v>#DIV/0!</v>
      </c>
      <c r="X184" s="41" t="s">
        <v>672</v>
      </c>
    </row>
    <row r="185" spans="1:24" ht="90" customHeight="1">
      <c r="A185" s="56">
        <v>132</v>
      </c>
      <c r="B185" s="56" t="s">
        <v>346</v>
      </c>
      <c r="C185" s="56" t="s">
        <v>406</v>
      </c>
      <c r="D185" s="56" t="s">
        <v>512</v>
      </c>
      <c r="E185" s="57" t="s">
        <v>187</v>
      </c>
      <c r="F185" s="57" t="s">
        <v>146</v>
      </c>
      <c r="G185" s="58"/>
      <c r="H185" s="58"/>
      <c r="I185" s="58"/>
      <c r="J185" s="58"/>
      <c r="K185" s="58"/>
      <c r="L185" s="58"/>
      <c r="M185" s="41"/>
      <c r="N185" s="41"/>
      <c r="O185" s="41"/>
      <c r="P185" s="41"/>
      <c r="Q185" s="41"/>
      <c r="R185" s="41"/>
      <c r="S185" s="41"/>
      <c r="T185" s="41"/>
      <c r="U185" s="41">
        <f t="shared" si="86"/>
        <v>0</v>
      </c>
      <c r="V185" s="41">
        <f t="shared" si="87"/>
        <v>0</v>
      </c>
      <c r="W185" s="42" t="e">
        <f t="shared" si="88"/>
        <v>#DIV/0!</v>
      </c>
      <c r="X185" s="41" t="s">
        <v>672</v>
      </c>
    </row>
    <row r="186" spans="1:24" ht="136.5" customHeight="1">
      <c r="A186" s="56">
        <v>133</v>
      </c>
      <c r="B186" s="56" t="s">
        <v>346</v>
      </c>
      <c r="C186" s="56" t="s">
        <v>406</v>
      </c>
      <c r="D186" s="56" t="s">
        <v>512</v>
      </c>
      <c r="E186" s="57" t="s">
        <v>410</v>
      </c>
      <c r="F186" s="57" t="s">
        <v>147</v>
      </c>
      <c r="G186" s="58"/>
      <c r="H186" s="58"/>
      <c r="I186" s="58"/>
      <c r="J186" s="58"/>
      <c r="K186" s="58"/>
      <c r="L186" s="58"/>
      <c r="M186" s="41"/>
      <c r="N186" s="41"/>
      <c r="O186" s="41"/>
      <c r="P186" s="41"/>
      <c r="Q186" s="41"/>
      <c r="R186" s="41"/>
      <c r="S186" s="41"/>
      <c r="T186" s="41"/>
      <c r="U186" s="41">
        <f t="shared" si="86"/>
        <v>0</v>
      </c>
      <c r="V186" s="41">
        <f t="shared" si="87"/>
        <v>0</v>
      </c>
      <c r="W186" s="42" t="e">
        <f t="shared" si="88"/>
        <v>#DIV/0!</v>
      </c>
      <c r="X186" s="41" t="s">
        <v>672</v>
      </c>
    </row>
    <row r="187" spans="1:24" ht="90" customHeight="1">
      <c r="A187" s="56">
        <v>134</v>
      </c>
      <c r="B187" s="56" t="s">
        <v>346</v>
      </c>
      <c r="C187" s="56" t="s">
        <v>406</v>
      </c>
      <c r="D187" s="56" t="s">
        <v>512</v>
      </c>
      <c r="E187" s="57" t="s">
        <v>270</v>
      </c>
      <c r="F187" s="57" t="s">
        <v>147</v>
      </c>
      <c r="G187" s="58"/>
      <c r="H187" s="58"/>
      <c r="I187" s="58"/>
      <c r="J187" s="58"/>
      <c r="K187" s="58"/>
      <c r="L187" s="58"/>
      <c r="M187" s="41"/>
      <c r="N187" s="41"/>
      <c r="O187" s="41"/>
      <c r="P187" s="41"/>
      <c r="Q187" s="41"/>
      <c r="R187" s="41"/>
      <c r="S187" s="41"/>
      <c r="T187" s="41"/>
      <c r="U187" s="41">
        <f t="shared" si="86"/>
        <v>0</v>
      </c>
      <c r="V187" s="41">
        <f t="shared" si="87"/>
        <v>0</v>
      </c>
      <c r="W187" s="42" t="e">
        <f t="shared" si="88"/>
        <v>#DIV/0!</v>
      </c>
      <c r="X187" s="41" t="s">
        <v>672</v>
      </c>
    </row>
    <row r="188" spans="1:24" ht="120" customHeight="1">
      <c r="A188" s="56">
        <v>135</v>
      </c>
      <c r="B188" s="56" t="s">
        <v>346</v>
      </c>
      <c r="C188" s="56" t="s">
        <v>417</v>
      </c>
      <c r="D188" s="56" t="s">
        <v>512</v>
      </c>
      <c r="E188" s="57" t="s">
        <v>411</v>
      </c>
      <c r="F188" s="57" t="s">
        <v>148</v>
      </c>
      <c r="G188" s="58"/>
      <c r="H188" s="58"/>
      <c r="I188" s="58"/>
      <c r="J188" s="58"/>
      <c r="K188" s="58"/>
      <c r="L188" s="58"/>
      <c r="M188" s="41"/>
      <c r="N188" s="41"/>
      <c r="O188" s="41"/>
      <c r="P188" s="41"/>
      <c r="Q188" s="41"/>
      <c r="R188" s="41"/>
      <c r="S188" s="41"/>
      <c r="T188" s="41"/>
      <c r="U188" s="41">
        <f t="shared" si="86"/>
        <v>0</v>
      </c>
      <c r="V188" s="41">
        <f t="shared" si="87"/>
        <v>0</v>
      </c>
      <c r="W188" s="42" t="e">
        <f t="shared" si="88"/>
        <v>#DIV/0!</v>
      </c>
      <c r="X188" s="41" t="s">
        <v>672</v>
      </c>
    </row>
    <row r="189" spans="1:24" ht="90" customHeight="1">
      <c r="A189" s="56">
        <v>136</v>
      </c>
      <c r="B189" s="56" t="s">
        <v>346</v>
      </c>
      <c r="C189" s="56" t="s">
        <v>417</v>
      </c>
      <c r="D189" s="56" t="s">
        <v>512</v>
      </c>
      <c r="E189" s="57" t="s">
        <v>94</v>
      </c>
      <c r="F189" s="57" t="s">
        <v>148</v>
      </c>
      <c r="G189" s="58"/>
      <c r="H189" s="58"/>
      <c r="I189" s="58"/>
      <c r="J189" s="58"/>
      <c r="K189" s="58"/>
      <c r="L189" s="58"/>
      <c r="M189" s="41"/>
      <c r="N189" s="41"/>
      <c r="O189" s="41"/>
      <c r="P189" s="41"/>
      <c r="Q189" s="41"/>
      <c r="R189" s="41"/>
      <c r="S189" s="41"/>
      <c r="T189" s="41"/>
      <c r="U189" s="41">
        <f t="shared" si="86"/>
        <v>0</v>
      </c>
      <c r="V189" s="41">
        <f t="shared" si="87"/>
        <v>0</v>
      </c>
      <c r="W189" s="42" t="e">
        <f t="shared" si="88"/>
        <v>#DIV/0!</v>
      </c>
      <c r="X189" s="41" t="s">
        <v>672</v>
      </c>
    </row>
    <row r="190" spans="1:24" ht="138" customHeight="1">
      <c r="A190" s="56">
        <v>137</v>
      </c>
      <c r="B190" s="56" t="s">
        <v>346</v>
      </c>
      <c r="C190" s="56" t="s">
        <v>417</v>
      </c>
      <c r="D190" s="56" t="s">
        <v>512</v>
      </c>
      <c r="E190" s="57" t="s">
        <v>413</v>
      </c>
      <c r="F190" s="57" t="s">
        <v>149</v>
      </c>
      <c r="G190" s="58"/>
      <c r="H190" s="58"/>
      <c r="I190" s="58"/>
      <c r="J190" s="58"/>
      <c r="K190" s="58"/>
      <c r="L190" s="58"/>
      <c r="M190" s="41"/>
      <c r="N190" s="41"/>
      <c r="O190" s="41"/>
      <c r="P190" s="41"/>
      <c r="Q190" s="41"/>
      <c r="R190" s="41"/>
      <c r="S190" s="41"/>
      <c r="T190" s="41"/>
      <c r="U190" s="41">
        <f t="shared" si="86"/>
        <v>0</v>
      </c>
      <c r="V190" s="41">
        <f t="shared" si="87"/>
        <v>0</v>
      </c>
      <c r="W190" s="42" t="e">
        <f t="shared" si="88"/>
        <v>#DIV/0!</v>
      </c>
      <c r="X190" s="41" t="s">
        <v>672</v>
      </c>
    </row>
    <row r="191" spans="1:24" ht="90" customHeight="1">
      <c r="A191" s="56">
        <v>138</v>
      </c>
      <c r="B191" s="56" t="s">
        <v>346</v>
      </c>
      <c r="C191" s="56" t="s">
        <v>417</v>
      </c>
      <c r="D191" s="56" t="s">
        <v>512</v>
      </c>
      <c r="E191" s="57" t="s">
        <v>516</v>
      </c>
      <c r="F191" s="57" t="s">
        <v>149</v>
      </c>
      <c r="G191" s="58"/>
      <c r="H191" s="58"/>
      <c r="I191" s="58"/>
      <c r="J191" s="58"/>
      <c r="K191" s="58"/>
      <c r="L191" s="58"/>
      <c r="M191" s="41"/>
      <c r="N191" s="41"/>
      <c r="O191" s="41"/>
      <c r="P191" s="41"/>
      <c r="Q191" s="41"/>
      <c r="R191" s="41"/>
      <c r="S191" s="41"/>
      <c r="T191" s="41"/>
      <c r="U191" s="41">
        <f t="shared" si="86"/>
        <v>0</v>
      </c>
      <c r="V191" s="41">
        <f t="shared" si="87"/>
        <v>0</v>
      </c>
      <c r="W191" s="42" t="e">
        <f t="shared" si="88"/>
        <v>#DIV/0!</v>
      </c>
      <c r="X191" s="41" t="s">
        <v>672</v>
      </c>
    </row>
    <row r="192" spans="1:24" ht="115.5" customHeight="1">
      <c r="A192" s="56">
        <v>139</v>
      </c>
      <c r="B192" s="56" t="s">
        <v>346</v>
      </c>
      <c r="C192" s="56" t="s">
        <v>417</v>
      </c>
      <c r="D192" s="56" t="s">
        <v>512</v>
      </c>
      <c r="E192" s="57" t="s">
        <v>412</v>
      </c>
      <c r="F192" s="57" t="s">
        <v>150</v>
      </c>
      <c r="G192" s="58"/>
      <c r="H192" s="58"/>
      <c r="I192" s="58"/>
      <c r="J192" s="58"/>
      <c r="K192" s="58"/>
      <c r="L192" s="58"/>
      <c r="M192" s="41"/>
      <c r="N192" s="41"/>
      <c r="O192" s="41"/>
      <c r="P192" s="41"/>
      <c r="Q192" s="41"/>
      <c r="R192" s="41"/>
      <c r="S192" s="41"/>
      <c r="T192" s="41"/>
      <c r="U192" s="41">
        <f t="shared" si="86"/>
        <v>0</v>
      </c>
      <c r="V192" s="41">
        <f t="shared" si="87"/>
        <v>0</v>
      </c>
      <c r="W192" s="42" t="e">
        <f t="shared" si="88"/>
        <v>#DIV/0!</v>
      </c>
      <c r="X192" s="41" t="s">
        <v>672</v>
      </c>
    </row>
    <row r="193" spans="1:24" ht="90" customHeight="1">
      <c r="A193" s="56">
        <v>140</v>
      </c>
      <c r="B193" s="56" t="s">
        <v>346</v>
      </c>
      <c r="C193" s="56" t="s">
        <v>417</v>
      </c>
      <c r="D193" s="56" t="s">
        <v>512</v>
      </c>
      <c r="E193" s="57" t="s">
        <v>517</v>
      </c>
      <c r="F193" s="57" t="s">
        <v>150</v>
      </c>
      <c r="G193" s="58"/>
      <c r="H193" s="58"/>
      <c r="I193" s="58"/>
      <c r="J193" s="58"/>
      <c r="K193" s="58"/>
      <c r="L193" s="58"/>
      <c r="M193" s="41"/>
      <c r="N193" s="41"/>
      <c r="O193" s="41"/>
      <c r="P193" s="41"/>
      <c r="Q193" s="41"/>
      <c r="R193" s="41"/>
      <c r="S193" s="41"/>
      <c r="T193" s="41"/>
      <c r="U193" s="41">
        <f t="shared" si="86"/>
        <v>0</v>
      </c>
      <c r="V193" s="41">
        <f t="shared" si="87"/>
        <v>0</v>
      </c>
      <c r="W193" s="42" t="e">
        <f t="shared" si="88"/>
        <v>#DIV/0!</v>
      </c>
      <c r="X193" s="41" t="s">
        <v>672</v>
      </c>
    </row>
    <row r="194" spans="1:24" ht="97.5" customHeight="1">
      <c r="A194" s="56">
        <v>141</v>
      </c>
      <c r="B194" s="56" t="s">
        <v>346</v>
      </c>
      <c r="C194" s="56" t="s">
        <v>417</v>
      </c>
      <c r="D194" s="56" t="s">
        <v>512</v>
      </c>
      <c r="E194" s="57" t="s">
        <v>414</v>
      </c>
      <c r="F194" s="57" t="s">
        <v>151</v>
      </c>
      <c r="G194" s="58"/>
      <c r="H194" s="58"/>
      <c r="I194" s="58"/>
      <c r="J194" s="58"/>
      <c r="K194" s="58"/>
      <c r="L194" s="58"/>
      <c r="M194" s="41"/>
      <c r="N194" s="41"/>
      <c r="O194" s="41"/>
      <c r="P194" s="41"/>
      <c r="Q194" s="41"/>
      <c r="R194" s="41"/>
      <c r="S194" s="41"/>
      <c r="T194" s="41"/>
      <c r="U194" s="41">
        <f t="shared" si="86"/>
        <v>0</v>
      </c>
      <c r="V194" s="41">
        <f t="shared" si="87"/>
        <v>0</v>
      </c>
      <c r="W194" s="42" t="e">
        <f t="shared" si="88"/>
        <v>#DIV/0!</v>
      </c>
      <c r="X194" s="41" t="s">
        <v>672</v>
      </c>
    </row>
    <row r="195" spans="1:24" ht="90" customHeight="1">
      <c r="A195" s="56">
        <v>142</v>
      </c>
      <c r="B195" s="56" t="s">
        <v>346</v>
      </c>
      <c r="C195" s="56" t="s">
        <v>417</v>
      </c>
      <c r="D195" s="56" t="s">
        <v>512</v>
      </c>
      <c r="E195" s="57" t="s">
        <v>518</v>
      </c>
      <c r="F195" s="57" t="s">
        <v>151</v>
      </c>
      <c r="G195" s="58"/>
      <c r="H195" s="58"/>
      <c r="I195" s="58"/>
      <c r="J195" s="58"/>
      <c r="K195" s="58"/>
      <c r="L195" s="58"/>
      <c r="M195" s="41"/>
      <c r="N195" s="41"/>
      <c r="O195" s="41"/>
      <c r="P195" s="41"/>
      <c r="Q195" s="41"/>
      <c r="R195" s="41"/>
      <c r="S195" s="41"/>
      <c r="T195" s="41"/>
      <c r="U195" s="41">
        <f t="shared" si="86"/>
        <v>0</v>
      </c>
      <c r="V195" s="41">
        <f t="shared" si="87"/>
        <v>0</v>
      </c>
      <c r="W195" s="42" t="e">
        <f t="shared" si="88"/>
        <v>#DIV/0!</v>
      </c>
      <c r="X195" s="41" t="s">
        <v>672</v>
      </c>
    </row>
    <row r="196" spans="1:24" ht="90" customHeight="1">
      <c r="A196" s="56">
        <v>143</v>
      </c>
      <c r="B196" s="56" t="s">
        <v>346</v>
      </c>
      <c r="C196" s="56" t="s">
        <v>417</v>
      </c>
      <c r="D196" s="56" t="s">
        <v>512</v>
      </c>
      <c r="E196" s="57" t="s">
        <v>415</v>
      </c>
      <c r="F196" s="57" t="s">
        <v>152</v>
      </c>
      <c r="G196" s="58"/>
      <c r="H196" s="58"/>
      <c r="I196" s="58"/>
      <c r="J196" s="58"/>
      <c r="K196" s="58"/>
      <c r="L196" s="58"/>
      <c r="M196" s="41"/>
      <c r="N196" s="41"/>
      <c r="O196" s="41"/>
      <c r="P196" s="41"/>
      <c r="Q196" s="41"/>
      <c r="R196" s="41"/>
      <c r="S196" s="41"/>
      <c r="T196" s="41"/>
      <c r="U196" s="41">
        <f t="shared" si="86"/>
        <v>0</v>
      </c>
      <c r="V196" s="41">
        <f t="shared" si="87"/>
        <v>0</v>
      </c>
      <c r="W196" s="42" t="e">
        <f t="shared" si="88"/>
        <v>#DIV/0!</v>
      </c>
      <c r="X196" s="41" t="s">
        <v>672</v>
      </c>
    </row>
    <row r="197" spans="1:24" ht="90" customHeight="1">
      <c r="A197" s="56">
        <v>144</v>
      </c>
      <c r="B197" s="56" t="s">
        <v>346</v>
      </c>
      <c r="C197" s="56" t="s">
        <v>417</v>
      </c>
      <c r="D197" s="56" t="s">
        <v>512</v>
      </c>
      <c r="E197" s="57" t="s">
        <v>519</v>
      </c>
      <c r="F197" s="57" t="s">
        <v>152</v>
      </c>
      <c r="G197" s="58"/>
      <c r="H197" s="58"/>
      <c r="I197" s="58"/>
      <c r="J197" s="58"/>
      <c r="K197" s="58"/>
      <c r="L197" s="58"/>
      <c r="M197" s="41"/>
      <c r="N197" s="41"/>
      <c r="O197" s="41"/>
      <c r="P197" s="41"/>
      <c r="Q197" s="41"/>
      <c r="R197" s="41"/>
      <c r="S197" s="41"/>
      <c r="T197" s="41"/>
      <c r="U197" s="41">
        <f t="shared" si="86"/>
        <v>0</v>
      </c>
      <c r="V197" s="41">
        <f t="shared" si="87"/>
        <v>0</v>
      </c>
      <c r="W197" s="42" t="e">
        <f t="shared" si="88"/>
        <v>#DIV/0!</v>
      </c>
      <c r="X197" s="41" t="s">
        <v>672</v>
      </c>
    </row>
    <row r="198" spans="1:24" ht="112.5" customHeight="1">
      <c r="A198" s="56">
        <v>145</v>
      </c>
      <c r="B198" s="56" t="s">
        <v>346</v>
      </c>
      <c r="C198" s="56" t="s">
        <v>417</v>
      </c>
      <c r="D198" s="56" t="s">
        <v>512</v>
      </c>
      <c r="E198" s="57" t="s">
        <v>416</v>
      </c>
      <c r="F198" s="57" t="s">
        <v>153</v>
      </c>
      <c r="G198" s="58"/>
      <c r="H198" s="58"/>
      <c r="I198" s="58"/>
      <c r="J198" s="58"/>
      <c r="K198" s="58"/>
      <c r="L198" s="58"/>
      <c r="M198" s="41"/>
      <c r="N198" s="41"/>
      <c r="O198" s="41"/>
      <c r="P198" s="41"/>
      <c r="Q198" s="41"/>
      <c r="R198" s="41"/>
      <c r="S198" s="41"/>
      <c r="T198" s="41"/>
      <c r="U198" s="41">
        <f t="shared" si="86"/>
        <v>0</v>
      </c>
      <c r="V198" s="41">
        <f t="shared" si="87"/>
        <v>0</v>
      </c>
      <c r="W198" s="42" t="e">
        <f t="shared" si="88"/>
        <v>#DIV/0!</v>
      </c>
      <c r="X198" s="41" t="s">
        <v>672</v>
      </c>
    </row>
    <row r="199" spans="1:24" ht="90" customHeight="1">
      <c r="A199" s="56">
        <v>146</v>
      </c>
      <c r="B199" s="56" t="s">
        <v>346</v>
      </c>
      <c r="C199" s="56" t="s">
        <v>417</v>
      </c>
      <c r="D199" s="56" t="s">
        <v>512</v>
      </c>
      <c r="E199" s="57" t="s">
        <v>520</v>
      </c>
      <c r="F199" s="57" t="s">
        <v>153</v>
      </c>
      <c r="G199" s="58"/>
      <c r="H199" s="58"/>
      <c r="I199" s="58"/>
      <c r="J199" s="58"/>
      <c r="K199" s="58"/>
      <c r="L199" s="58"/>
      <c r="M199" s="41"/>
      <c r="N199" s="41"/>
      <c r="O199" s="41"/>
      <c r="P199" s="41"/>
      <c r="Q199" s="41"/>
      <c r="R199" s="41"/>
      <c r="S199" s="41"/>
      <c r="T199" s="41"/>
      <c r="U199" s="41">
        <f t="shared" si="86"/>
        <v>0</v>
      </c>
      <c r="V199" s="41">
        <f t="shared" si="87"/>
        <v>0</v>
      </c>
      <c r="W199" s="42" t="e">
        <f t="shared" si="88"/>
        <v>#DIV/0!</v>
      </c>
      <c r="X199" s="41" t="s">
        <v>672</v>
      </c>
    </row>
    <row r="200" spans="1:24" ht="90" customHeight="1">
      <c r="A200" s="56">
        <v>147</v>
      </c>
      <c r="B200" s="56" t="s">
        <v>346</v>
      </c>
      <c r="C200" s="56" t="s">
        <v>418</v>
      </c>
      <c r="D200" s="56" t="s">
        <v>512</v>
      </c>
      <c r="E200" s="57" t="s">
        <v>419</v>
      </c>
      <c r="F200" s="57" t="s">
        <v>154</v>
      </c>
      <c r="G200" s="58"/>
      <c r="H200" s="58"/>
      <c r="I200" s="58"/>
      <c r="J200" s="58"/>
      <c r="K200" s="58"/>
      <c r="L200" s="58"/>
      <c r="M200" s="41"/>
      <c r="N200" s="41"/>
      <c r="O200" s="41"/>
      <c r="P200" s="41"/>
      <c r="Q200" s="41"/>
      <c r="R200" s="41"/>
      <c r="S200" s="41"/>
      <c r="T200" s="41"/>
      <c r="U200" s="41">
        <f t="shared" si="86"/>
        <v>0</v>
      </c>
      <c r="V200" s="41">
        <f t="shared" si="87"/>
        <v>0</v>
      </c>
      <c r="W200" s="42" t="e">
        <f t="shared" si="88"/>
        <v>#DIV/0!</v>
      </c>
      <c r="X200" s="41" t="s">
        <v>672</v>
      </c>
    </row>
    <row r="201" spans="1:24" ht="90" customHeight="1">
      <c r="A201" s="56">
        <v>148</v>
      </c>
      <c r="B201" s="56" t="s">
        <v>346</v>
      </c>
      <c r="C201" s="56" t="s">
        <v>418</v>
      </c>
      <c r="D201" s="56" t="s">
        <v>512</v>
      </c>
      <c r="E201" s="57" t="s">
        <v>521</v>
      </c>
      <c r="F201" s="57" t="s">
        <v>154</v>
      </c>
      <c r="G201" s="58"/>
      <c r="H201" s="58"/>
      <c r="I201" s="58"/>
      <c r="J201" s="58"/>
      <c r="K201" s="58"/>
      <c r="L201" s="58"/>
      <c r="M201" s="41"/>
      <c r="N201" s="41"/>
      <c r="O201" s="41"/>
      <c r="P201" s="41"/>
      <c r="Q201" s="41"/>
      <c r="R201" s="41"/>
      <c r="S201" s="41"/>
      <c r="T201" s="41"/>
      <c r="U201" s="41">
        <f t="shared" si="86"/>
        <v>0</v>
      </c>
      <c r="V201" s="41">
        <f t="shared" si="87"/>
        <v>0</v>
      </c>
      <c r="W201" s="42" t="e">
        <f t="shared" si="88"/>
        <v>#DIV/0!</v>
      </c>
      <c r="X201" s="41" t="s">
        <v>672</v>
      </c>
    </row>
    <row r="202" spans="1:24" ht="90" customHeight="1">
      <c r="A202" s="56">
        <v>149</v>
      </c>
      <c r="B202" s="56" t="s">
        <v>346</v>
      </c>
      <c r="C202" s="56" t="s">
        <v>418</v>
      </c>
      <c r="D202" s="56" t="s">
        <v>512</v>
      </c>
      <c r="E202" s="57" t="s">
        <v>420</v>
      </c>
      <c r="F202" s="57" t="s">
        <v>188</v>
      </c>
      <c r="G202" s="58"/>
      <c r="H202" s="58"/>
      <c r="I202" s="58"/>
      <c r="J202" s="58"/>
      <c r="K202" s="58"/>
      <c r="L202" s="58"/>
      <c r="M202" s="41"/>
      <c r="N202" s="41"/>
      <c r="O202" s="41"/>
      <c r="P202" s="41"/>
      <c r="Q202" s="41"/>
      <c r="R202" s="41"/>
      <c r="S202" s="41"/>
      <c r="T202" s="41"/>
      <c r="U202" s="41">
        <f t="shared" si="86"/>
        <v>0</v>
      </c>
      <c r="V202" s="41">
        <f t="shared" si="87"/>
        <v>0</v>
      </c>
      <c r="W202" s="42" t="e">
        <f t="shared" si="88"/>
        <v>#DIV/0!</v>
      </c>
      <c r="X202" s="41" t="s">
        <v>672</v>
      </c>
    </row>
    <row r="203" spans="1:24" ht="90" customHeight="1">
      <c r="A203" s="56">
        <v>150</v>
      </c>
      <c r="B203" s="56" t="s">
        <v>346</v>
      </c>
      <c r="C203" s="56" t="s">
        <v>418</v>
      </c>
      <c r="D203" s="56" t="s">
        <v>512</v>
      </c>
      <c r="E203" s="57" t="s">
        <v>522</v>
      </c>
      <c r="F203" s="57" t="s">
        <v>156</v>
      </c>
      <c r="G203" s="58"/>
      <c r="H203" s="58"/>
      <c r="I203" s="58"/>
      <c r="J203" s="58"/>
      <c r="K203" s="58"/>
      <c r="L203" s="58"/>
      <c r="M203" s="41"/>
      <c r="N203" s="41"/>
      <c r="O203" s="41"/>
      <c r="P203" s="41"/>
      <c r="Q203" s="41"/>
      <c r="R203" s="41"/>
      <c r="S203" s="41"/>
      <c r="T203" s="41"/>
      <c r="U203" s="41">
        <f t="shared" si="86"/>
        <v>0</v>
      </c>
      <c r="V203" s="41">
        <f t="shared" si="87"/>
        <v>0</v>
      </c>
      <c r="W203" s="42" t="e">
        <f t="shared" si="88"/>
        <v>#DIV/0!</v>
      </c>
      <c r="X203" s="41" t="s">
        <v>672</v>
      </c>
    </row>
    <row r="204" spans="1:24" ht="90" customHeight="1">
      <c r="A204" s="56">
        <v>151</v>
      </c>
      <c r="B204" s="56" t="s">
        <v>346</v>
      </c>
      <c r="C204" s="56" t="s">
        <v>418</v>
      </c>
      <c r="D204" s="56" t="s">
        <v>512</v>
      </c>
      <c r="E204" s="57" t="s">
        <v>421</v>
      </c>
      <c r="F204" s="57" t="s">
        <v>189</v>
      </c>
      <c r="G204" s="58"/>
      <c r="H204" s="58"/>
      <c r="I204" s="58"/>
      <c r="J204" s="58"/>
      <c r="K204" s="58"/>
      <c r="L204" s="58"/>
      <c r="M204" s="41"/>
      <c r="N204" s="41"/>
      <c r="O204" s="41"/>
      <c r="P204" s="41"/>
      <c r="Q204" s="41"/>
      <c r="R204" s="41"/>
      <c r="S204" s="41"/>
      <c r="T204" s="41"/>
      <c r="U204" s="41">
        <f t="shared" si="86"/>
        <v>0</v>
      </c>
      <c r="V204" s="41">
        <f t="shared" si="87"/>
        <v>0</v>
      </c>
      <c r="W204" s="42" t="e">
        <f t="shared" si="88"/>
        <v>#DIV/0!</v>
      </c>
      <c r="X204" s="41" t="s">
        <v>672</v>
      </c>
    </row>
    <row r="205" spans="1:24" ht="90" customHeight="1">
      <c r="A205" s="56">
        <v>152</v>
      </c>
      <c r="B205" s="56" t="s">
        <v>346</v>
      </c>
      <c r="C205" s="56" t="s">
        <v>418</v>
      </c>
      <c r="D205" s="56" t="s">
        <v>512</v>
      </c>
      <c r="E205" s="57" t="s">
        <v>190</v>
      </c>
      <c r="F205" s="57" t="s">
        <v>155</v>
      </c>
      <c r="G205" s="58"/>
      <c r="H205" s="58"/>
      <c r="I205" s="58"/>
      <c r="J205" s="58"/>
      <c r="K205" s="58"/>
      <c r="L205" s="58"/>
      <c r="M205" s="41"/>
      <c r="N205" s="41"/>
      <c r="O205" s="41"/>
      <c r="P205" s="41"/>
      <c r="Q205" s="41"/>
      <c r="R205" s="41"/>
      <c r="S205" s="41"/>
      <c r="T205" s="41"/>
      <c r="U205" s="41">
        <f t="shared" si="86"/>
        <v>0</v>
      </c>
      <c r="V205" s="41">
        <f t="shared" si="87"/>
        <v>0</v>
      </c>
      <c r="W205" s="42" t="e">
        <f t="shared" si="88"/>
        <v>#DIV/0!</v>
      </c>
      <c r="X205" s="41" t="s">
        <v>672</v>
      </c>
    </row>
    <row r="206" spans="1:24" ht="90" customHeight="1">
      <c r="A206" s="56">
        <v>154</v>
      </c>
      <c r="B206" s="56" t="s">
        <v>346</v>
      </c>
      <c r="C206" s="56" t="s">
        <v>418</v>
      </c>
      <c r="D206" s="56" t="s">
        <v>512</v>
      </c>
      <c r="E206" s="57" t="s">
        <v>523</v>
      </c>
      <c r="F206" s="57" t="s">
        <v>157</v>
      </c>
      <c r="G206" s="58"/>
      <c r="H206" s="58"/>
      <c r="I206" s="58"/>
      <c r="J206" s="58"/>
      <c r="K206" s="58"/>
      <c r="L206" s="58"/>
      <c r="M206" s="41"/>
      <c r="N206" s="41"/>
      <c r="O206" s="41"/>
      <c r="P206" s="41"/>
      <c r="Q206" s="41"/>
      <c r="R206" s="41"/>
      <c r="S206" s="41"/>
      <c r="T206" s="41"/>
      <c r="U206" s="41">
        <f t="shared" si="86"/>
        <v>0</v>
      </c>
      <c r="V206" s="41">
        <f t="shared" si="87"/>
        <v>0</v>
      </c>
      <c r="W206" s="42" t="e">
        <f t="shared" si="88"/>
        <v>#DIV/0!</v>
      </c>
      <c r="X206" s="41" t="s">
        <v>672</v>
      </c>
    </row>
    <row r="207" spans="1:24" ht="90" customHeight="1">
      <c r="A207" s="56">
        <v>155</v>
      </c>
      <c r="B207" s="56" t="s">
        <v>346</v>
      </c>
      <c r="C207" s="56" t="s">
        <v>418</v>
      </c>
      <c r="D207" s="56" t="s">
        <v>512</v>
      </c>
      <c r="E207" s="57" t="s">
        <v>422</v>
      </c>
      <c r="F207" s="57" t="s">
        <v>158</v>
      </c>
      <c r="G207" s="58"/>
      <c r="H207" s="58"/>
      <c r="I207" s="58"/>
      <c r="J207" s="58"/>
      <c r="K207" s="58"/>
      <c r="L207" s="58"/>
      <c r="M207" s="41"/>
      <c r="N207" s="41"/>
      <c r="O207" s="41"/>
      <c r="P207" s="41"/>
      <c r="Q207" s="41"/>
      <c r="R207" s="41"/>
      <c r="S207" s="41"/>
      <c r="T207" s="41"/>
      <c r="U207" s="41">
        <f t="shared" si="86"/>
        <v>0</v>
      </c>
      <c r="V207" s="41">
        <f t="shared" si="87"/>
        <v>0</v>
      </c>
      <c r="W207" s="42" t="e">
        <f t="shared" si="88"/>
        <v>#DIV/0!</v>
      </c>
      <c r="X207" s="41" t="s">
        <v>672</v>
      </c>
    </row>
    <row r="208" spans="1:24" ht="90" customHeight="1">
      <c r="A208" s="56">
        <v>156</v>
      </c>
      <c r="B208" s="56" t="s">
        <v>346</v>
      </c>
      <c r="C208" s="56" t="s">
        <v>418</v>
      </c>
      <c r="D208" s="56" t="s">
        <v>512</v>
      </c>
      <c r="E208" s="57" t="s">
        <v>524</v>
      </c>
      <c r="F208" s="57" t="s">
        <v>158</v>
      </c>
      <c r="G208" s="58"/>
      <c r="H208" s="58"/>
      <c r="I208" s="58"/>
      <c r="J208" s="58"/>
      <c r="K208" s="58"/>
      <c r="L208" s="58"/>
      <c r="M208" s="41"/>
      <c r="N208" s="41"/>
      <c r="O208" s="41"/>
      <c r="P208" s="41"/>
      <c r="Q208" s="41"/>
      <c r="R208" s="41"/>
      <c r="S208" s="41"/>
      <c r="T208" s="41"/>
      <c r="U208" s="41">
        <f t="shared" si="86"/>
        <v>0</v>
      </c>
      <c r="V208" s="41">
        <f t="shared" si="87"/>
        <v>0</v>
      </c>
      <c r="W208" s="42" t="e">
        <f t="shared" si="88"/>
        <v>#DIV/0!</v>
      </c>
      <c r="X208" s="41" t="s">
        <v>672</v>
      </c>
    </row>
    <row r="209" spans="1:24" ht="90" customHeight="1">
      <c r="A209" s="56">
        <v>157</v>
      </c>
      <c r="B209" s="56" t="s">
        <v>346</v>
      </c>
      <c r="C209" s="56" t="s">
        <v>418</v>
      </c>
      <c r="D209" s="56" t="s">
        <v>512</v>
      </c>
      <c r="E209" s="57" t="s">
        <v>423</v>
      </c>
      <c r="F209" s="57" t="s">
        <v>159</v>
      </c>
      <c r="G209" s="58"/>
      <c r="H209" s="58"/>
      <c r="I209" s="58"/>
      <c r="J209" s="58"/>
      <c r="K209" s="58"/>
      <c r="L209" s="58"/>
      <c r="M209" s="41"/>
      <c r="N209" s="41"/>
      <c r="O209" s="41"/>
      <c r="P209" s="41"/>
      <c r="Q209" s="41"/>
      <c r="R209" s="41"/>
      <c r="S209" s="41"/>
      <c r="T209" s="41"/>
      <c r="U209" s="41">
        <f t="shared" si="86"/>
        <v>0</v>
      </c>
      <c r="V209" s="41">
        <f t="shared" si="87"/>
        <v>0</v>
      </c>
      <c r="W209" s="42" t="e">
        <f t="shared" si="88"/>
        <v>#DIV/0!</v>
      </c>
      <c r="X209" s="41" t="s">
        <v>672</v>
      </c>
    </row>
    <row r="210" spans="1:24" ht="90" customHeight="1">
      <c r="A210" s="56">
        <v>158</v>
      </c>
      <c r="B210" s="56" t="s">
        <v>346</v>
      </c>
      <c r="C210" s="56" t="s">
        <v>418</v>
      </c>
      <c r="D210" s="56" t="s">
        <v>512</v>
      </c>
      <c r="E210" s="57" t="s">
        <v>424</v>
      </c>
      <c r="F210" s="57" t="s">
        <v>161</v>
      </c>
      <c r="G210" s="58"/>
      <c r="H210" s="58"/>
      <c r="I210" s="58"/>
      <c r="J210" s="58"/>
      <c r="K210" s="58"/>
      <c r="L210" s="58"/>
      <c r="M210" s="41"/>
      <c r="N210" s="41"/>
      <c r="O210" s="41"/>
      <c r="P210" s="41"/>
      <c r="Q210" s="41"/>
      <c r="R210" s="41"/>
      <c r="S210" s="41"/>
      <c r="T210" s="41"/>
      <c r="U210" s="41">
        <f t="shared" si="86"/>
        <v>0</v>
      </c>
      <c r="V210" s="41">
        <f t="shared" si="87"/>
        <v>0</v>
      </c>
      <c r="W210" s="42" t="e">
        <f t="shared" si="88"/>
        <v>#DIV/0!</v>
      </c>
      <c r="X210" s="41" t="s">
        <v>672</v>
      </c>
    </row>
    <row r="211" spans="1:24" ht="90" customHeight="1">
      <c r="A211" s="56">
        <v>159</v>
      </c>
      <c r="B211" s="56" t="s">
        <v>346</v>
      </c>
      <c r="C211" s="56" t="s">
        <v>418</v>
      </c>
      <c r="D211" s="56" t="s">
        <v>512</v>
      </c>
      <c r="E211" s="57" t="s">
        <v>425</v>
      </c>
      <c r="F211" s="57" t="s">
        <v>162</v>
      </c>
      <c r="G211" s="58"/>
      <c r="H211" s="58"/>
      <c r="I211" s="58"/>
      <c r="J211" s="58"/>
      <c r="K211" s="58"/>
      <c r="L211" s="58"/>
      <c r="M211" s="41"/>
      <c r="N211" s="41"/>
      <c r="O211" s="41"/>
      <c r="P211" s="41"/>
      <c r="Q211" s="41"/>
      <c r="R211" s="41"/>
      <c r="S211" s="41"/>
      <c r="T211" s="41"/>
      <c r="U211" s="41">
        <f t="shared" si="86"/>
        <v>0</v>
      </c>
      <c r="V211" s="41">
        <f t="shared" si="87"/>
        <v>0</v>
      </c>
      <c r="W211" s="42" t="e">
        <f t="shared" si="88"/>
        <v>#DIV/0!</v>
      </c>
      <c r="X211" s="41" t="s">
        <v>672</v>
      </c>
    </row>
    <row r="212" spans="1:24" ht="90" customHeight="1">
      <c r="A212" s="56">
        <v>160</v>
      </c>
      <c r="B212" s="56" t="s">
        <v>346</v>
      </c>
      <c r="C212" s="56" t="s">
        <v>418</v>
      </c>
      <c r="D212" s="56" t="s">
        <v>512</v>
      </c>
      <c r="E212" s="57" t="s">
        <v>653</v>
      </c>
      <c r="F212" s="57" t="s">
        <v>162</v>
      </c>
      <c r="G212" s="58"/>
      <c r="H212" s="58"/>
      <c r="I212" s="58"/>
      <c r="J212" s="58"/>
      <c r="K212" s="58"/>
      <c r="L212" s="58"/>
      <c r="M212" s="41"/>
      <c r="N212" s="41"/>
      <c r="O212" s="41"/>
      <c r="P212" s="41"/>
      <c r="Q212" s="41"/>
      <c r="R212" s="41"/>
      <c r="S212" s="41"/>
      <c r="T212" s="41"/>
      <c r="U212" s="41">
        <f t="shared" si="86"/>
        <v>0</v>
      </c>
      <c r="V212" s="41">
        <f t="shared" si="87"/>
        <v>0</v>
      </c>
      <c r="W212" s="42" t="e">
        <f t="shared" si="88"/>
        <v>#DIV/0!</v>
      </c>
      <c r="X212" s="41" t="s">
        <v>672</v>
      </c>
    </row>
    <row r="213" spans="1:24" ht="90" customHeight="1">
      <c r="A213" s="56">
        <v>161</v>
      </c>
      <c r="B213" s="56" t="s">
        <v>346</v>
      </c>
      <c r="C213" s="56" t="s">
        <v>418</v>
      </c>
      <c r="D213" s="56" t="s">
        <v>512</v>
      </c>
      <c r="E213" s="57" t="s">
        <v>426</v>
      </c>
      <c r="F213" s="57" t="s">
        <v>163</v>
      </c>
      <c r="G213" s="58"/>
      <c r="H213" s="58"/>
      <c r="I213" s="58"/>
      <c r="J213" s="58"/>
      <c r="K213" s="58"/>
      <c r="L213" s="58"/>
      <c r="M213" s="41"/>
      <c r="N213" s="41"/>
      <c r="O213" s="41"/>
      <c r="P213" s="41"/>
      <c r="Q213" s="41"/>
      <c r="R213" s="41"/>
      <c r="S213" s="41"/>
      <c r="T213" s="41"/>
      <c r="U213" s="41">
        <f t="shared" si="86"/>
        <v>0</v>
      </c>
      <c r="V213" s="41">
        <f t="shared" si="87"/>
        <v>0</v>
      </c>
      <c r="W213" s="42" t="e">
        <f t="shared" si="88"/>
        <v>#DIV/0!</v>
      </c>
      <c r="X213" s="41" t="s">
        <v>672</v>
      </c>
    </row>
    <row r="214" spans="1:24" ht="90" customHeight="1">
      <c r="A214" s="56">
        <v>162</v>
      </c>
      <c r="B214" s="56" t="s">
        <v>346</v>
      </c>
      <c r="C214" s="56" t="s">
        <v>418</v>
      </c>
      <c r="D214" s="56" t="s">
        <v>512</v>
      </c>
      <c r="E214" s="57" t="s">
        <v>525</v>
      </c>
      <c r="F214" s="57" t="s">
        <v>163</v>
      </c>
      <c r="G214" s="58"/>
      <c r="H214" s="58"/>
      <c r="I214" s="58"/>
      <c r="J214" s="58"/>
      <c r="K214" s="58"/>
      <c r="L214" s="58"/>
      <c r="M214" s="41"/>
      <c r="N214" s="41"/>
      <c r="O214" s="41"/>
      <c r="P214" s="41"/>
      <c r="Q214" s="41"/>
      <c r="R214" s="41"/>
      <c r="S214" s="41"/>
      <c r="T214" s="41"/>
      <c r="U214" s="41">
        <f t="shared" si="86"/>
        <v>0</v>
      </c>
      <c r="V214" s="41">
        <f t="shared" si="87"/>
        <v>0</v>
      </c>
      <c r="W214" s="42" t="e">
        <f t="shared" si="88"/>
        <v>#DIV/0!</v>
      </c>
      <c r="X214" s="41" t="s">
        <v>672</v>
      </c>
    </row>
    <row r="215" spans="1:24" ht="90" customHeight="1">
      <c r="A215" s="31">
        <v>163</v>
      </c>
      <c r="B215" s="31" t="s">
        <v>346</v>
      </c>
      <c r="C215" s="31" t="s">
        <v>95</v>
      </c>
      <c r="D215" s="31" t="s">
        <v>512</v>
      </c>
      <c r="E215" s="32" t="s">
        <v>526</v>
      </c>
      <c r="F215" s="32" t="s">
        <v>164</v>
      </c>
      <c r="G215" s="33">
        <v>454</v>
      </c>
      <c r="H215" s="33">
        <v>455</v>
      </c>
      <c r="I215" s="33">
        <v>483</v>
      </c>
      <c r="J215" s="33">
        <v>483</v>
      </c>
      <c r="K215" s="33">
        <v>490</v>
      </c>
      <c r="L215" s="33"/>
      <c r="M215" s="34"/>
      <c r="N215" s="34"/>
      <c r="O215" s="34"/>
      <c r="P215" s="34"/>
      <c r="Q215" s="34">
        <v>518</v>
      </c>
      <c r="R215" s="34">
        <v>513</v>
      </c>
      <c r="S215" s="34">
        <v>518</v>
      </c>
      <c r="T215" s="34">
        <v>510</v>
      </c>
      <c r="U215" s="34">
        <f t="shared" si="86"/>
        <v>1036</v>
      </c>
      <c r="V215" s="34">
        <f t="shared" si="87"/>
        <v>1023</v>
      </c>
      <c r="W215" s="44">
        <f t="shared" si="88"/>
        <v>0.98745173745173742</v>
      </c>
      <c r="X215" s="59" t="s">
        <v>669</v>
      </c>
    </row>
    <row r="216" spans="1:24" ht="90" customHeight="1">
      <c r="A216" s="31">
        <v>164</v>
      </c>
      <c r="B216" s="31" t="s">
        <v>346</v>
      </c>
      <c r="C216" s="31" t="s">
        <v>95</v>
      </c>
      <c r="D216" s="31" t="s">
        <v>512</v>
      </c>
      <c r="E216" s="32" t="s">
        <v>427</v>
      </c>
      <c r="F216" s="32" t="s">
        <v>164</v>
      </c>
      <c r="G216" s="33">
        <v>81</v>
      </c>
      <c r="H216" s="33">
        <v>80</v>
      </c>
      <c r="I216" s="33">
        <v>75</v>
      </c>
      <c r="J216" s="33">
        <v>70</v>
      </c>
      <c r="K216" s="33">
        <v>66</v>
      </c>
      <c r="L216" s="33"/>
      <c r="M216" s="34"/>
      <c r="N216" s="34"/>
      <c r="O216" s="34"/>
      <c r="P216" s="34"/>
      <c r="Q216" s="34">
        <v>44</v>
      </c>
      <c r="R216" s="34">
        <v>43</v>
      </c>
      <c r="S216" s="34">
        <v>44</v>
      </c>
      <c r="T216" s="34">
        <v>43</v>
      </c>
      <c r="U216" s="34">
        <f t="shared" si="86"/>
        <v>88</v>
      </c>
      <c r="V216" s="34">
        <f t="shared" si="87"/>
        <v>86</v>
      </c>
      <c r="W216" s="44">
        <f t="shared" si="88"/>
        <v>0.97727272727272729</v>
      </c>
      <c r="X216" s="59" t="s">
        <v>669</v>
      </c>
    </row>
    <row r="217" spans="1:24" ht="90" customHeight="1">
      <c r="A217" s="31">
        <v>165</v>
      </c>
      <c r="B217" s="31" t="s">
        <v>346</v>
      </c>
      <c r="C217" s="31" t="s">
        <v>428</v>
      </c>
      <c r="D217" s="31" t="s">
        <v>512</v>
      </c>
      <c r="E217" s="32" t="s">
        <v>429</v>
      </c>
      <c r="F217" s="32" t="s">
        <v>165</v>
      </c>
      <c r="G217" s="33"/>
      <c r="H217" s="33"/>
      <c r="I217" s="33"/>
      <c r="J217" s="33"/>
      <c r="K217" s="33"/>
      <c r="L217" s="33"/>
      <c r="M217" s="33"/>
      <c r="N217" s="33">
        <v>5467</v>
      </c>
      <c r="O217" s="33"/>
      <c r="P217" s="33">
        <v>5041</v>
      </c>
      <c r="Q217" s="33"/>
      <c r="R217" s="33">
        <v>5081</v>
      </c>
      <c r="S217" s="33"/>
      <c r="T217" s="33">
        <v>4763</v>
      </c>
      <c r="U217" s="46">
        <f t="shared" ref="U217" si="89">SUM(M217+O217+Q217+S217)</f>
        <v>0</v>
      </c>
      <c r="V217" s="46">
        <f t="shared" ref="V217" si="90">SUM(N217+P217+R217+T217)</f>
        <v>20352</v>
      </c>
      <c r="W217" s="60"/>
      <c r="X217" s="47" t="s">
        <v>665</v>
      </c>
    </row>
    <row r="218" spans="1:24" ht="90" customHeight="1">
      <c r="A218" s="31">
        <v>166</v>
      </c>
      <c r="B218" s="31" t="s">
        <v>346</v>
      </c>
      <c r="C218" s="31" t="s">
        <v>428</v>
      </c>
      <c r="D218" s="31" t="s">
        <v>512</v>
      </c>
      <c r="E218" s="32" t="s">
        <v>430</v>
      </c>
      <c r="F218" s="32" t="s">
        <v>168</v>
      </c>
      <c r="G218" s="33"/>
      <c r="H218" s="33"/>
      <c r="I218" s="33"/>
      <c r="J218" s="33"/>
      <c r="K218" s="33"/>
      <c r="L218" s="33"/>
      <c r="M218" s="33"/>
      <c r="N218" s="33">
        <v>76</v>
      </c>
      <c r="O218" s="33"/>
      <c r="P218" s="33">
        <v>76</v>
      </c>
      <c r="Q218" s="33"/>
      <c r="R218" s="33">
        <v>75</v>
      </c>
      <c r="S218" s="33"/>
      <c r="T218" s="33">
        <v>75</v>
      </c>
      <c r="U218" s="46">
        <f t="shared" ref="U218" si="91">SUM(M218+O218+Q218+S218)</f>
        <v>0</v>
      </c>
      <c r="V218" s="46">
        <v>75</v>
      </c>
      <c r="W218" s="60"/>
      <c r="X218" s="47" t="s">
        <v>665</v>
      </c>
    </row>
    <row r="219" spans="1:24" ht="121.5" customHeight="1">
      <c r="A219" s="31">
        <v>167</v>
      </c>
      <c r="B219" s="31" t="s">
        <v>346</v>
      </c>
      <c r="C219" s="31" t="s">
        <v>428</v>
      </c>
      <c r="D219" s="31" t="s">
        <v>512</v>
      </c>
      <c r="E219" s="32" t="s">
        <v>527</v>
      </c>
      <c r="F219" s="32" t="s">
        <v>167</v>
      </c>
      <c r="G219" s="33">
        <v>21685</v>
      </c>
      <c r="H219" s="33">
        <v>21157</v>
      </c>
      <c r="I219" s="33">
        <v>20673</v>
      </c>
      <c r="J219" s="33">
        <v>20673</v>
      </c>
      <c r="K219" s="33">
        <v>20673</v>
      </c>
      <c r="L219" s="33">
        <v>20673</v>
      </c>
      <c r="M219" s="34">
        <v>2369</v>
      </c>
      <c r="N219" s="34">
        <v>2380</v>
      </c>
      <c r="O219" s="34">
        <v>3230</v>
      </c>
      <c r="P219" s="34">
        <v>3233</v>
      </c>
      <c r="Q219" s="34">
        <v>2821</v>
      </c>
      <c r="R219" s="34">
        <v>3371</v>
      </c>
      <c r="S219" s="34">
        <v>2806</v>
      </c>
      <c r="T219" s="34">
        <v>3155</v>
      </c>
      <c r="U219" s="35">
        <f t="shared" si="86"/>
        <v>11226</v>
      </c>
      <c r="V219" s="35">
        <f t="shared" si="86"/>
        <v>12139</v>
      </c>
      <c r="W219" s="44">
        <f t="shared" si="88"/>
        <v>1.0813290575449848</v>
      </c>
      <c r="X219" s="37" t="s">
        <v>664</v>
      </c>
    </row>
    <row r="220" spans="1:24" ht="90" customHeight="1">
      <c r="A220" s="31">
        <v>168</v>
      </c>
      <c r="B220" s="31" t="s">
        <v>346</v>
      </c>
      <c r="C220" s="31" t="s">
        <v>432</v>
      </c>
      <c r="D220" s="31" t="s">
        <v>512</v>
      </c>
      <c r="E220" s="32" t="s">
        <v>528</v>
      </c>
      <c r="F220" s="32" t="s">
        <v>169</v>
      </c>
      <c r="G220" s="33"/>
      <c r="H220" s="33"/>
      <c r="I220" s="33"/>
      <c r="J220" s="33"/>
      <c r="K220" s="33"/>
      <c r="L220" s="33"/>
      <c r="M220" s="33"/>
      <c r="N220" s="33"/>
      <c r="O220" s="33"/>
      <c r="P220" s="33"/>
      <c r="Q220" s="45"/>
      <c r="R220" s="45"/>
      <c r="S220" s="45"/>
      <c r="T220" s="45"/>
      <c r="U220" s="45">
        <f t="shared" si="86"/>
        <v>0</v>
      </c>
      <c r="V220" s="45">
        <f t="shared" si="87"/>
        <v>0</v>
      </c>
      <c r="W220" s="44" t="e">
        <f t="shared" si="88"/>
        <v>#DIV/0!</v>
      </c>
      <c r="X220" s="61" t="s">
        <v>670</v>
      </c>
    </row>
    <row r="221" spans="1:24" ht="90" customHeight="1">
      <c r="A221" s="31">
        <v>169</v>
      </c>
      <c r="B221" s="31" t="s">
        <v>346</v>
      </c>
      <c r="C221" s="31" t="s">
        <v>432</v>
      </c>
      <c r="D221" s="31" t="s">
        <v>512</v>
      </c>
      <c r="E221" s="32" t="s">
        <v>431</v>
      </c>
      <c r="F221" s="32" t="s">
        <v>169</v>
      </c>
      <c r="G221" s="33"/>
      <c r="H221" s="33"/>
      <c r="I221" s="33"/>
      <c r="J221" s="33"/>
      <c r="K221" s="33"/>
      <c r="L221" s="33"/>
      <c r="M221" s="33"/>
      <c r="N221" s="33"/>
      <c r="O221" s="33"/>
      <c r="P221" s="33"/>
      <c r="Q221" s="45"/>
      <c r="R221" s="45"/>
      <c r="S221" s="45"/>
      <c r="T221" s="45"/>
      <c r="U221" s="45">
        <f t="shared" si="86"/>
        <v>0</v>
      </c>
      <c r="V221" s="45">
        <f t="shared" si="87"/>
        <v>0</v>
      </c>
      <c r="W221" s="44" t="e">
        <f t="shared" si="88"/>
        <v>#DIV/0!</v>
      </c>
      <c r="X221" s="61" t="s">
        <v>670</v>
      </c>
    </row>
    <row r="222" spans="1:24" ht="90" customHeight="1">
      <c r="A222" s="31">
        <v>170</v>
      </c>
      <c r="B222" s="31" t="s">
        <v>346</v>
      </c>
      <c r="C222" s="31" t="s">
        <v>432</v>
      </c>
      <c r="D222" s="31" t="s">
        <v>512</v>
      </c>
      <c r="E222" s="32" t="s">
        <v>529</v>
      </c>
      <c r="F222" s="32" t="s">
        <v>170</v>
      </c>
      <c r="G222" s="33"/>
      <c r="H222" s="33"/>
      <c r="I222" s="33"/>
      <c r="J222" s="33"/>
      <c r="K222" s="33"/>
      <c r="L222" s="33"/>
      <c r="M222" s="33"/>
      <c r="N222" s="33"/>
      <c r="O222" s="33"/>
      <c r="P222" s="33"/>
      <c r="Q222" s="45"/>
      <c r="R222" s="45"/>
      <c r="S222" s="45"/>
      <c r="T222" s="45"/>
      <c r="U222" s="45">
        <f t="shared" si="86"/>
        <v>0</v>
      </c>
      <c r="V222" s="45">
        <f t="shared" si="87"/>
        <v>0</v>
      </c>
      <c r="W222" s="44" t="e">
        <f t="shared" si="88"/>
        <v>#DIV/0!</v>
      </c>
      <c r="X222" s="61" t="s">
        <v>670</v>
      </c>
    </row>
    <row r="223" spans="1:24" ht="90" customHeight="1">
      <c r="A223" s="31">
        <v>171</v>
      </c>
      <c r="B223" s="31" t="s">
        <v>346</v>
      </c>
      <c r="C223" s="31" t="s">
        <v>432</v>
      </c>
      <c r="D223" s="31" t="s">
        <v>512</v>
      </c>
      <c r="E223" s="32" t="s">
        <v>433</v>
      </c>
      <c r="F223" s="32" t="s">
        <v>174</v>
      </c>
      <c r="G223" s="33"/>
      <c r="H223" s="33"/>
      <c r="I223" s="33"/>
      <c r="J223" s="33"/>
      <c r="K223" s="33"/>
      <c r="L223" s="33"/>
      <c r="M223" s="33"/>
      <c r="N223" s="33"/>
      <c r="O223" s="33"/>
      <c r="P223" s="33"/>
      <c r="Q223" s="45"/>
      <c r="R223" s="45"/>
      <c r="S223" s="45"/>
      <c r="T223" s="45"/>
      <c r="U223" s="45">
        <f t="shared" si="86"/>
        <v>0</v>
      </c>
      <c r="V223" s="45">
        <f t="shared" si="87"/>
        <v>0</v>
      </c>
      <c r="W223" s="44" t="e">
        <f t="shared" si="88"/>
        <v>#DIV/0!</v>
      </c>
      <c r="X223" s="61" t="s">
        <v>670</v>
      </c>
    </row>
    <row r="224" spans="1:24" ht="90" customHeight="1">
      <c r="A224" s="31">
        <v>172</v>
      </c>
      <c r="B224" s="31" t="s">
        <v>346</v>
      </c>
      <c r="C224" s="31" t="s">
        <v>432</v>
      </c>
      <c r="D224" s="31" t="s">
        <v>512</v>
      </c>
      <c r="E224" s="32" t="s">
        <v>530</v>
      </c>
      <c r="F224" s="32" t="s">
        <v>171</v>
      </c>
      <c r="G224" s="33"/>
      <c r="H224" s="33"/>
      <c r="I224" s="33"/>
      <c r="J224" s="33"/>
      <c r="K224" s="33"/>
      <c r="L224" s="33"/>
      <c r="M224" s="33"/>
      <c r="N224" s="33"/>
      <c r="O224" s="33"/>
      <c r="P224" s="33"/>
      <c r="Q224" s="45"/>
      <c r="R224" s="45"/>
      <c r="S224" s="45"/>
      <c r="T224" s="45"/>
      <c r="U224" s="45">
        <f t="shared" si="86"/>
        <v>0</v>
      </c>
      <c r="V224" s="45">
        <f t="shared" si="87"/>
        <v>0</v>
      </c>
      <c r="W224" s="44" t="e">
        <f t="shared" si="88"/>
        <v>#DIV/0!</v>
      </c>
      <c r="X224" s="61" t="s">
        <v>670</v>
      </c>
    </row>
    <row r="225" spans="1:24" ht="90" customHeight="1">
      <c r="A225" s="31">
        <v>173</v>
      </c>
      <c r="B225" s="31" t="s">
        <v>346</v>
      </c>
      <c r="C225" s="31" t="s">
        <v>432</v>
      </c>
      <c r="D225" s="31" t="s">
        <v>512</v>
      </c>
      <c r="E225" s="32" t="s">
        <v>531</v>
      </c>
      <c r="F225" s="32" t="s">
        <v>172</v>
      </c>
      <c r="G225" s="33"/>
      <c r="H225" s="33"/>
      <c r="I225" s="33"/>
      <c r="J225" s="33"/>
      <c r="K225" s="33"/>
      <c r="L225" s="33"/>
      <c r="M225" s="33"/>
      <c r="N225" s="33"/>
      <c r="O225" s="33"/>
      <c r="P225" s="33"/>
      <c r="Q225" s="45"/>
      <c r="R225" s="45"/>
      <c r="S225" s="45"/>
      <c r="T225" s="45"/>
      <c r="U225" s="45">
        <f t="shared" si="86"/>
        <v>0</v>
      </c>
      <c r="V225" s="45">
        <f t="shared" si="87"/>
        <v>0</v>
      </c>
      <c r="W225" s="44" t="e">
        <f t="shared" si="88"/>
        <v>#DIV/0!</v>
      </c>
      <c r="X225" s="61" t="s">
        <v>670</v>
      </c>
    </row>
    <row r="226" spans="1:24" ht="90" customHeight="1">
      <c r="A226" s="31">
        <v>174</v>
      </c>
      <c r="B226" s="31" t="s">
        <v>346</v>
      </c>
      <c r="C226" s="31" t="s">
        <v>432</v>
      </c>
      <c r="D226" s="31" t="s">
        <v>512</v>
      </c>
      <c r="E226" s="32" t="s">
        <v>532</v>
      </c>
      <c r="F226" s="32" t="s">
        <v>173</v>
      </c>
      <c r="G226" s="33"/>
      <c r="H226" s="33"/>
      <c r="I226" s="33"/>
      <c r="J226" s="33"/>
      <c r="K226" s="33"/>
      <c r="L226" s="33"/>
      <c r="M226" s="33"/>
      <c r="N226" s="33"/>
      <c r="O226" s="33"/>
      <c r="P226" s="33"/>
      <c r="Q226" s="45"/>
      <c r="R226" s="45"/>
      <c r="S226" s="45"/>
      <c r="T226" s="45"/>
      <c r="U226" s="45">
        <f t="shared" si="86"/>
        <v>0</v>
      </c>
      <c r="V226" s="45">
        <f t="shared" si="87"/>
        <v>0</v>
      </c>
      <c r="W226" s="44" t="e">
        <f t="shared" si="88"/>
        <v>#DIV/0!</v>
      </c>
      <c r="X226" s="61" t="s">
        <v>670</v>
      </c>
    </row>
    <row r="227" spans="1:24" ht="90" customHeight="1">
      <c r="A227" s="31">
        <v>175</v>
      </c>
      <c r="B227" s="31" t="s">
        <v>176</v>
      </c>
      <c r="C227" s="31" t="s">
        <v>436</v>
      </c>
      <c r="D227" s="31" t="s">
        <v>390</v>
      </c>
      <c r="E227" s="32" t="s">
        <v>654</v>
      </c>
      <c r="F227" s="32" t="s">
        <v>175</v>
      </c>
      <c r="G227" s="33"/>
      <c r="H227" s="33"/>
      <c r="I227" s="33"/>
      <c r="J227" s="33"/>
      <c r="K227" s="33"/>
      <c r="L227" s="33"/>
      <c r="M227" s="46"/>
      <c r="N227" s="46"/>
      <c r="O227" s="46"/>
      <c r="P227" s="46"/>
      <c r="Q227" s="46"/>
      <c r="R227" s="46"/>
      <c r="S227" s="46"/>
      <c r="T227" s="46"/>
      <c r="U227" s="46">
        <f t="shared" si="86"/>
        <v>0</v>
      </c>
      <c r="V227" s="46">
        <f t="shared" si="87"/>
        <v>0</v>
      </c>
      <c r="W227" s="44" t="e">
        <f t="shared" si="88"/>
        <v>#DIV/0!</v>
      </c>
      <c r="X227" s="50" t="s">
        <v>666</v>
      </c>
    </row>
    <row r="228" spans="1:24" ht="90" customHeight="1">
      <c r="A228" s="31">
        <v>176</v>
      </c>
      <c r="B228" s="31" t="s">
        <v>176</v>
      </c>
      <c r="C228" s="31" t="s">
        <v>396</v>
      </c>
      <c r="D228" s="31" t="s">
        <v>645</v>
      </c>
      <c r="E228" s="32" t="s">
        <v>655</v>
      </c>
      <c r="F228" s="32" t="s">
        <v>175</v>
      </c>
      <c r="G228" s="33">
        <v>1764</v>
      </c>
      <c r="H228" s="33">
        <v>1757</v>
      </c>
      <c r="I228" s="33">
        <v>1750</v>
      </c>
      <c r="J228" s="33">
        <v>1750</v>
      </c>
      <c r="K228" s="33">
        <v>1750</v>
      </c>
      <c r="L228" s="33">
        <v>1750</v>
      </c>
      <c r="M228" s="46"/>
      <c r="N228" s="46"/>
      <c r="O228" s="46"/>
      <c r="P228" s="46"/>
      <c r="Q228" s="46"/>
      <c r="R228" s="46"/>
      <c r="S228" s="46"/>
      <c r="T228" s="46"/>
      <c r="U228" s="46">
        <f t="shared" si="86"/>
        <v>0</v>
      </c>
      <c r="V228" s="46">
        <f t="shared" si="87"/>
        <v>0</v>
      </c>
      <c r="W228" s="44" t="e">
        <f t="shared" si="88"/>
        <v>#DIV/0!</v>
      </c>
      <c r="X228" s="50" t="s">
        <v>666</v>
      </c>
    </row>
    <row r="229" spans="1:24" ht="121.5" customHeight="1">
      <c r="A229" s="31">
        <v>177</v>
      </c>
      <c r="B229" s="31" t="s">
        <v>176</v>
      </c>
      <c r="C229" s="31" t="s">
        <v>396</v>
      </c>
      <c r="D229" s="31" t="s">
        <v>645</v>
      </c>
      <c r="E229" s="32" t="s">
        <v>624</v>
      </c>
      <c r="F229" s="32" t="s">
        <v>175</v>
      </c>
      <c r="G229" s="33"/>
      <c r="H229" s="33"/>
      <c r="I229" s="33"/>
      <c r="J229" s="33"/>
      <c r="K229" s="33"/>
      <c r="L229" s="33"/>
      <c r="M229" s="34">
        <v>10410</v>
      </c>
      <c r="N229" s="34">
        <v>10282</v>
      </c>
      <c r="O229" s="34">
        <v>11992</v>
      </c>
      <c r="P229" s="34">
        <v>13749</v>
      </c>
      <c r="Q229" s="34">
        <v>13150</v>
      </c>
      <c r="R229" s="34">
        <v>12279</v>
      </c>
      <c r="S229" s="34">
        <v>11868</v>
      </c>
      <c r="T229" s="34">
        <v>13042</v>
      </c>
      <c r="U229" s="35">
        <f t="shared" si="86"/>
        <v>47420</v>
      </c>
      <c r="V229" s="35">
        <f t="shared" si="86"/>
        <v>49352</v>
      </c>
      <c r="W229" s="44">
        <f t="shared" si="88"/>
        <v>1.0407423028258118</v>
      </c>
      <c r="X229" s="37" t="s">
        <v>664</v>
      </c>
    </row>
    <row r="230" spans="1:24" ht="121.5" customHeight="1">
      <c r="A230" s="31">
        <v>178</v>
      </c>
      <c r="B230" s="31" t="s">
        <v>434</v>
      </c>
      <c r="C230" s="31" t="s">
        <v>396</v>
      </c>
      <c r="D230" s="31" t="s">
        <v>645</v>
      </c>
      <c r="E230" s="32" t="s">
        <v>656</v>
      </c>
      <c r="F230" s="32" t="s">
        <v>106</v>
      </c>
      <c r="G230" s="51">
        <v>6.5</v>
      </c>
      <c r="H230" s="51">
        <v>6.7</v>
      </c>
      <c r="I230" s="51">
        <v>6.9</v>
      </c>
      <c r="J230" s="51">
        <v>6.9</v>
      </c>
      <c r="K230" s="51">
        <v>6.9</v>
      </c>
      <c r="L230" s="51">
        <v>6.9</v>
      </c>
      <c r="M230" s="52">
        <v>8.1416342412451357</v>
      </c>
      <c r="N230" s="52">
        <v>8.3866231647634581</v>
      </c>
      <c r="O230" s="52">
        <v>8.0699865410497988</v>
      </c>
      <c r="P230" s="52">
        <v>8.6146616541353378</v>
      </c>
      <c r="Q230" s="52">
        <v>8.9945280437756505</v>
      </c>
      <c r="R230" s="52">
        <v>7.7715189873417723</v>
      </c>
      <c r="S230" s="52">
        <v>8.4110559886605252</v>
      </c>
      <c r="T230" s="34">
        <v>7.9816401468788252</v>
      </c>
      <c r="U230" s="35">
        <f t="shared" si="86"/>
        <v>33.61720481473111</v>
      </c>
      <c r="V230" s="35">
        <f t="shared" si="86"/>
        <v>32.754443953119392</v>
      </c>
      <c r="W230" s="44">
        <f t="shared" si="88"/>
        <v>0.97433573474158519</v>
      </c>
      <c r="X230" s="37" t="s">
        <v>664</v>
      </c>
    </row>
    <row r="231" spans="1:24" ht="121.5" customHeight="1">
      <c r="A231" s="31">
        <v>179</v>
      </c>
      <c r="B231" s="31" t="s">
        <v>176</v>
      </c>
      <c r="C231" s="31" t="s">
        <v>396</v>
      </c>
      <c r="D231" s="31" t="s">
        <v>645</v>
      </c>
      <c r="E231" s="32" t="s">
        <v>625</v>
      </c>
      <c r="F231" s="32" t="s">
        <v>175</v>
      </c>
      <c r="G231" s="33"/>
      <c r="H231" s="33"/>
      <c r="I231" s="33"/>
      <c r="J231" s="33"/>
      <c r="K231" s="33"/>
      <c r="L231" s="33"/>
      <c r="M231" s="34">
        <v>8396</v>
      </c>
      <c r="N231" s="34">
        <v>10673</v>
      </c>
      <c r="O231" s="34">
        <v>8396</v>
      </c>
      <c r="P231" s="34">
        <v>9767</v>
      </c>
      <c r="Q231" s="34">
        <v>13867</v>
      </c>
      <c r="R231" s="34">
        <v>10312</v>
      </c>
      <c r="S231" s="34">
        <v>10220</v>
      </c>
      <c r="T231" s="34">
        <v>10130</v>
      </c>
      <c r="U231" s="35">
        <f t="shared" si="86"/>
        <v>40879</v>
      </c>
      <c r="V231" s="35">
        <f t="shared" si="86"/>
        <v>40882</v>
      </c>
      <c r="W231" s="44">
        <f t="shared" si="88"/>
        <v>1.0000733873137797</v>
      </c>
      <c r="X231" s="37" t="s">
        <v>664</v>
      </c>
    </row>
    <row r="232" spans="1:24" ht="121.5" customHeight="1">
      <c r="A232" s="31">
        <v>180</v>
      </c>
      <c r="B232" s="31" t="s">
        <v>434</v>
      </c>
      <c r="C232" s="31" t="s">
        <v>396</v>
      </c>
      <c r="D232" s="31" t="s">
        <v>645</v>
      </c>
      <c r="E232" s="64" t="s">
        <v>626</v>
      </c>
      <c r="F232" s="32" t="s">
        <v>105</v>
      </c>
      <c r="G232" s="33">
        <v>55944</v>
      </c>
      <c r="H232" s="33">
        <v>55722</v>
      </c>
      <c r="I232" s="33">
        <v>55500</v>
      </c>
      <c r="J232" s="33">
        <v>55500</v>
      </c>
      <c r="K232" s="33">
        <v>57981</v>
      </c>
      <c r="L232" s="33">
        <v>57981</v>
      </c>
      <c r="M232" s="34">
        <v>13764</v>
      </c>
      <c r="N232" s="34">
        <v>13764</v>
      </c>
      <c r="O232" s="34">
        <v>13764</v>
      </c>
      <c r="P232" s="34">
        <v>13764</v>
      </c>
      <c r="Q232" s="34">
        <v>14430</v>
      </c>
      <c r="R232" s="34">
        <v>14430</v>
      </c>
      <c r="S232" s="34">
        <v>13986</v>
      </c>
      <c r="T232" s="34">
        <v>13986</v>
      </c>
      <c r="U232" s="35">
        <f t="shared" si="86"/>
        <v>55944</v>
      </c>
      <c r="V232" s="35">
        <f t="shared" si="86"/>
        <v>55944</v>
      </c>
      <c r="W232" s="44">
        <f t="shared" si="88"/>
        <v>1</v>
      </c>
      <c r="X232" s="37" t="s">
        <v>664</v>
      </c>
    </row>
    <row r="233" spans="1:24" ht="121.5" customHeight="1">
      <c r="A233" s="31">
        <v>180.1</v>
      </c>
      <c r="B233" s="31" t="s">
        <v>434</v>
      </c>
      <c r="C233" s="31" t="s">
        <v>396</v>
      </c>
      <c r="D233" s="31" t="s">
        <v>645</v>
      </c>
      <c r="E233" s="64" t="s">
        <v>748</v>
      </c>
      <c r="F233" s="32" t="s">
        <v>677</v>
      </c>
      <c r="G233" s="33">
        <v>55944</v>
      </c>
      <c r="H233" s="33">
        <v>55722</v>
      </c>
      <c r="I233" s="33">
        <v>55500</v>
      </c>
      <c r="J233" s="33">
        <v>55500</v>
      </c>
      <c r="K233" s="33">
        <v>57981</v>
      </c>
      <c r="L233" s="33">
        <v>57981</v>
      </c>
      <c r="M233" s="34">
        <v>12152</v>
      </c>
      <c r="N233" s="34">
        <v>12152</v>
      </c>
      <c r="O233" s="34">
        <v>12152</v>
      </c>
      <c r="P233" s="34">
        <v>12152</v>
      </c>
      <c r="Q233" s="34">
        <v>12740</v>
      </c>
      <c r="R233" s="34">
        <v>12740</v>
      </c>
      <c r="S233" s="34">
        <v>12348</v>
      </c>
      <c r="T233" s="34">
        <v>12348</v>
      </c>
      <c r="U233" s="35">
        <f t="shared" ref="U233:U234" si="92">SUM(M233+O233+Q233+S233)</f>
        <v>49392</v>
      </c>
      <c r="V233" s="35">
        <f t="shared" ref="V233:V234" si="93">SUM(N233+P233+R233+T233)</f>
        <v>49392</v>
      </c>
      <c r="W233" s="44">
        <f t="shared" ref="W233:W234" si="94">V233/U233</f>
        <v>1</v>
      </c>
      <c r="X233" s="37" t="s">
        <v>664</v>
      </c>
    </row>
    <row r="234" spans="1:24" ht="121.5" customHeight="1">
      <c r="A234" s="31">
        <v>180.2</v>
      </c>
      <c r="B234" s="31" t="s">
        <v>434</v>
      </c>
      <c r="C234" s="31" t="s">
        <v>396</v>
      </c>
      <c r="D234" s="31" t="s">
        <v>645</v>
      </c>
      <c r="E234" s="64" t="s">
        <v>749</v>
      </c>
      <c r="F234" s="32" t="s">
        <v>678</v>
      </c>
      <c r="G234" s="33">
        <v>55944</v>
      </c>
      <c r="H234" s="33">
        <v>55722</v>
      </c>
      <c r="I234" s="33">
        <v>55500</v>
      </c>
      <c r="J234" s="33">
        <v>55500</v>
      </c>
      <c r="K234" s="33">
        <v>57981</v>
      </c>
      <c r="L234" s="33">
        <v>57981</v>
      </c>
      <c r="M234" s="34">
        <v>1612</v>
      </c>
      <c r="N234" s="34">
        <v>1612</v>
      </c>
      <c r="O234" s="34">
        <v>1612</v>
      </c>
      <c r="P234" s="34">
        <v>1612</v>
      </c>
      <c r="Q234" s="34">
        <v>1690</v>
      </c>
      <c r="R234" s="34">
        <v>1690</v>
      </c>
      <c r="S234" s="34">
        <v>1638</v>
      </c>
      <c r="T234" s="34">
        <v>1638</v>
      </c>
      <c r="U234" s="35">
        <f t="shared" si="92"/>
        <v>6552</v>
      </c>
      <c r="V234" s="35">
        <f t="shared" si="93"/>
        <v>6552</v>
      </c>
      <c r="W234" s="44">
        <f t="shared" si="94"/>
        <v>1</v>
      </c>
      <c r="X234" s="37" t="s">
        <v>664</v>
      </c>
    </row>
    <row r="235" spans="1:24" ht="121.5" customHeight="1">
      <c r="A235" s="31">
        <v>181</v>
      </c>
      <c r="B235" s="31" t="s">
        <v>434</v>
      </c>
      <c r="C235" s="31" t="s">
        <v>396</v>
      </c>
      <c r="D235" s="31" t="s">
        <v>645</v>
      </c>
      <c r="E235" s="32" t="s">
        <v>627</v>
      </c>
      <c r="F235" s="32" t="s">
        <v>106</v>
      </c>
      <c r="G235" s="33">
        <v>21.8</v>
      </c>
      <c r="H235" s="33">
        <v>23.7</v>
      </c>
      <c r="I235" s="33">
        <v>24.4</v>
      </c>
      <c r="J235" s="33">
        <v>24.4</v>
      </c>
      <c r="K235" s="33">
        <v>24.4</v>
      </c>
      <c r="L235" s="33">
        <v>24.4</v>
      </c>
      <c r="M235" s="52">
        <v>39.000290613193847</v>
      </c>
      <c r="N235" s="52">
        <v>22.457134553908745</v>
      </c>
      <c r="O235" s="52">
        <v>39.000290613193847</v>
      </c>
      <c r="P235" s="52">
        <v>29.039523394362092</v>
      </c>
      <c r="Q235" s="52">
        <v>3.9015939015938983</v>
      </c>
      <c r="R235" s="52">
        <v>28.537768537768542</v>
      </c>
      <c r="S235" s="52">
        <v>26.926926926926924</v>
      </c>
      <c r="T235" s="52">
        <v>27.570427570427569</v>
      </c>
      <c r="U235" s="35">
        <f t="shared" si="86"/>
        <v>108.82910205490852</v>
      </c>
      <c r="V235" s="35">
        <f t="shared" si="86"/>
        <v>107.60485405646695</v>
      </c>
      <c r="W235" s="44">
        <f t="shared" si="88"/>
        <v>0.98875072958128529</v>
      </c>
      <c r="X235" s="37" t="s">
        <v>664</v>
      </c>
    </row>
    <row r="236" spans="1:24" ht="121.5" customHeight="1">
      <c r="A236" s="31">
        <v>182</v>
      </c>
      <c r="B236" s="31" t="s">
        <v>434</v>
      </c>
      <c r="C236" s="31" t="s">
        <v>396</v>
      </c>
      <c r="D236" s="31" t="s">
        <v>645</v>
      </c>
      <c r="E236" s="32" t="s">
        <v>628</v>
      </c>
      <c r="F236" s="32" t="s">
        <v>106</v>
      </c>
      <c r="G236" s="33">
        <v>78.197840697840689</v>
      </c>
      <c r="H236" s="33">
        <v>76.3486594163885</v>
      </c>
      <c r="I236" s="33">
        <v>75.616216216216216</v>
      </c>
      <c r="J236" s="33">
        <v>75.599999999999994</v>
      </c>
      <c r="K236" s="33">
        <v>75.599999999999994</v>
      </c>
      <c r="L236" s="33">
        <v>75.599999999999994</v>
      </c>
      <c r="M236" s="52">
        <v>60.999709386806153</v>
      </c>
      <c r="N236" s="52">
        <v>77.542865446091255</v>
      </c>
      <c r="O236" s="52">
        <v>60.999709386806153</v>
      </c>
      <c r="P236" s="52">
        <v>70.960476605637908</v>
      </c>
      <c r="Q236" s="52">
        <v>96.098406098406102</v>
      </c>
      <c r="R236" s="52">
        <v>71.462231462231458</v>
      </c>
      <c r="S236" s="52">
        <v>73.073073073073076</v>
      </c>
      <c r="T236" s="52">
        <v>72.429572429572431</v>
      </c>
      <c r="U236" s="35">
        <f t="shared" si="86"/>
        <v>291.1708979450915</v>
      </c>
      <c r="V236" s="35">
        <f t="shared" si="86"/>
        <v>292.39514594353307</v>
      </c>
      <c r="W236" s="44">
        <f t="shared" si="88"/>
        <v>1.0042045685440459</v>
      </c>
      <c r="X236" s="37" t="s">
        <v>664</v>
      </c>
    </row>
    <row r="237" spans="1:24" ht="121.5" customHeight="1">
      <c r="A237" s="31">
        <v>183</v>
      </c>
      <c r="B237" s="31" t="s">
        <v>176</v>
      </c>
      <c r="C237" s="31" t="s">
        <v>396</v>
      </c>
      <c r="D237" s="31" t="s">
        <v>645</v>
      </c>
      <c r="E237" s="32" t="s">
        <v>598</v>
      </c>
      <c r="F237" s="32" t="s">
        <v>175</v>
      </c>
      <c r="G237" s="33">
        <v>7847</v>
      </c>
      <c r="H237" s="33">
        <v>7501</v>
      </c>
      <c r="I237" s="33">
        <v>7288</v>
      </c>
      <c r="J237" s="33">
        <v>7288</v>
      </c>
      <c r="K237" s="33">
        <v>7288</v>
      </c>
      <c r="L237" s="33">
        <v>7288</v>
      </c>
      <c r="M237" s="34">
        <v>1290</v>
      </c>
      <c r="N237" s="34">
        <v>1226</v>
      </c>
      <c r="O237" s="34">
        <v>1486</v>
      </c>
      <c r="P237" s="34">
        <v>1596</v>
      </c>
      <c r="Q237" s="34">
        <v>1454</v>
      </c>
      <c r="R237" s="34">
        <v>1580</v>
      </c>
      <c r="S237" s="34">
        <v>1414</v>
      </c>
      <c r="T237" s="34">
        <v>1634</v>
      </c>
      <c r="U237" s="35">
        <f t="shared" si="86"/>
        <v>5644</v>
      </c>
      <c r="V237" s="35">
        <f t="shared" si="86"/>
        <v>6036</v>
      </c>
      <c r="W237" s="44">
        <f t="shared" si="88"/>
        <v>1.0694542877391922</v>
      </c>
      <c r="X237" s="37" t="s">
        <v>664</v>
      </c>
    </row>
    <row r="238" spans="1:24" ht="121.5" customHeight="1">
      <c r="A238" s="31">
        <v>184</v>
      </c>
      <c r="B238" s="31" t="s">
        <v>176</v>
      </c>
      <c r="C238" s="31" t="s">
        <v>396</v>
      </c>
      <c r="D238" s="31" t="s">
        <v>645</v>
      </c>
      <c r="E238" s="32" t="s">
        <v>629</v>
      </c>
      <c r="F238" s="32" t="s">
        <v>175</v>
      </c>
      <c r="G238" s="33">
        <v>11689</v>
      </c>
      <c r="H238" s="33">
        <v>11408</v>
      </c>
      <c r="I238" s="33">
        <v>10568</v>
      </c>
      <c r="J238" s="33">
        <v>11132</v>
      </c>
      <c r="K238" s="33">
        <v>11132</v>
      </c>
      <c r="L238" s="33">
        <v>11132</v>
      </c>
      <c r="M238" s="34">
        <v>1790</v>
      </c>
      <c r="N238" s="34">
        <v>1789</v>
      </c>
      <c r="O238" s="34">
        <v>2290</v>
      </c>
      <c r="P238" s="34">
        <v>2291</v>
      </c>
      <c r="Q238" s="34">
        <v>2045</v>
      </c>
      <c r="R238" s="34">
        <v>2384</v>
      </c>
      <c r="S238" s="34">
        <v>2035</v>
      </c>
      <c r="T238" s="34">
        <v>2572</v>
      </c>
      <c r="U238" s="35">
        <f t="shared" si="86"/>
        <v>8160</v>
      </c>
      <c r="V238" s="35">
        <f t="shared" si="86"/>
        <v>9036</v>
      </c>
      <c r="W238" s="44">
        <f t="shared" si="88"/>
        <v>1.1073529411764707</v>
      </c>
      <c r="X238" s="37" t="s">
        <v>664</v>
      </c>
    </row>
    <row r="239" spans="1:24" ht="121.5" customHeight="1">
      <c r="A239" s="31">
        <v>185</v>
      </c>
      <c r="B239" s="31" t="s">
        <v>176</v>
      </c>
      <c r="C239" s="31" t="s">
        <v>396</v>
      </c>
      <c r="D239" s="31" t="s">
        <v>645</v>
      </c>
      <c r="E239" s="32" t="s">
        <v>227</v>
      </c>
      <c r="F239" s="32" t="s">
        <v>175</v>
      </c>
      <c r="G239" s="33">
        <v>4333</v>
      </c>
      <c r="H239" s="33">
        <v>4278</v>
      </c>
      <c r="I239" s="33">
        <v>3818</v>
      </c>
      <c r="J239" s="33">
        <v>1632</v>
      </c>
      <c r="K239" s="33">
        <v>1632</v>
      </c>
      <c r="L239" s="33">
        <v>1632</v>
      </c>
      <c r="M239" s="34">
        <v>224</v>
      </c>
      <c r="N239" s="34">
        <v>224</v>
      </c>
      <c r="O239" s="34">
        <v>227</v>
      </c>
      <c r="P239" s="34">
        <v>227</v>
      </c>
      <c r="Q239" s="34">
        <v>226</v>
      </c>
      <c r="R239" s="34">
        <v>201</v>
      </c>
      <c r="S239" s="34">
        <v>225</v>
      </c>
      <c r="T239" s="34">
        <v>210</v>
      </c>
      <c r="U239" s="35">
        <f t="shared" si="86"/>
        <v>902</v>
      </c>
      <c r="V239" s="35">
        <f t="shared" si="86"/>
        <v>862</v>
      </c>
      <c r="W239" s="44">
        <f t="shared" si="88"/>
        <v>0.95565410199556544</v>
      </c>
      <c r="X239" s="37" t="s">
        <v>664</v>
      </c>
    </row>
    <row r="240" spans="1:24" ht="90" customHeight="1">
      <c r="A240" s="56">
        <v>186</v>
      </c>
      <c r="B240" s="56" t="s">
        <v>176</v>
      </c>
      <c r="C240" s="56" t="s">
        <v>396</v>
      </c>
      <c r="D240" s="56" t="s">
        <v>645</v>
      </c>
      <c r="E240" s="57" t="s">
        <v>599</v>
      </c>
      <c r="F240" s="57" t="s">
        <v>175</v>
      </c>
      <c r="G240" s="58"/>
      <c r="H240" s="58"/>
      <c r="I240" s="58"/>
      <c r="J240" s="58"/>
      <c r="K240" s="58"/>
      <c r="L240" s="58"/>
      <c r="M240" s="41"/>
      <c r="N240" s="41"/>
      <c r="O240" s="41"/>
      <c r="P240" s="41"/>
      <c r="Q240" s="41"/>
      <c r="R240" s="41"/>
      <c r="S240" s="41"/>
      <c r="T240" s="41"/>
      <c r="U240" s="41">
        <f t="shared" si="86"/>
        <v>0</v>
      </c>
      <c r="V240" s="41">
        <f t="shared" si="87"/>
        <v>0</v>
      </c>
      <c r="W240" s="42" t="e">
        <f t="shared" si="88"/>
        <v>#DIV/0!</v>
      </c>
      <c r="X240" s="62"/>
    </row>
    <row r="241" spans="1:24" ht="121.5" customHeight="1">
      <c r="A241" s="31">
        <v>187</v>
      </c>
      <c r="B241" s="31" t="s">
        <v>176</v>
      </c>
      <c r="C241" s="31" t="s">
        <v>396</v>
      </c>
      <c r="D241" s="31" t="s">
        <v>645</v>
      </c>
      <c r="E241" s="32" t="s">
        <v>228</v>
      </c>
      <c r="F241" s="32" t="s">
        <v>175</v>
      </c>
      <c r="G241" s="33">
        <v>22</v>
      </c>
      <c r="H241" s="33">
        <v>21</v>
      </c>
      <c r="I241" s="33">
        <v>25</v>
      </c>
      <c r="J241" s="33">
        <v>24</v>
      </c>
      <c r="K241" s="33">
        <v>24</v>
      </c>
      <c r="L241" s="33">
        <v>24</v>
      </c>
      <c r="M241" s="34">
        <v>13</v>
      </c>
      <c r="N241" s="34">
        <v>7</v>
      </c>
      <c r="O241" s="34">
        <v>13</v>
      </c>
      <c r="P241" s="34">
        <v>14</v>
      </c>
      <c r="Q241" s="34">
        <v>15</v>
      </c>
      <c r="R241" s="34">
        <v>7</v>
      </c>
      <c r="S241" s="34">
        <v>12</v>
      </c>
      <c r="T241" s="34">
        <v>9</v>
      </c>
      <c r="U241" s="35">
        <f t="shared" si="86"/>
        <v>53</v>
      </c>
      <c r="V241" s="35">
        <f t="shared" si="86"/>
        <v>37</v>
      </c>
      <c r="W241" s="44">
        <f t="shared" si="88"/>
        <v>0.69811320754716977</v>
      </c>
      <c r="X241" s="37" t="s">
        <v>664</v>
      </c>
    </row>
    <row r="242" spans="1:24" ht="121.5" customHeight="1">
      <c r="A242" s="31">
        <v>188</v>
      </c>
      <c r="B242" s="31" t="s">
        <v>176</v>
      </c>
      <c r="C242" s="31" t="s">
        <v>646</v>
      </c>
      <c r="D242" s="31" t="s">
        <v>213</v>
      </c>
      <c r="E242" s="32" t="s">
        <v>630</v>
      </c>
      <c r="F242" s="32" t="s">
        <v>175</v>
      </c>
      <c r="G242" s="33">
        <v>60462</v>
      </c>
      <c r="H242" s="33">
        <v>63554</v>
      </c>
      <c r="I242" s="33">
        <v>53964</v>
      </c>
      <c r="J242" s="33">
        <v>58607</v>
      </c>
      <c r="K242" s="33">
        <v>58607</v>
      </c>
      <c r="L242" s="33">
        <v>58607</v>
      </c>
      <c r="M242" s="34">
        <v>19269</v>
      </c>
      <c r="N242" s="34">
        <v>18355</v>
      </c>
      <c r="O242" s="34">
        <v>19269</v>
      </c>
      <c r="P242" s="34">
        <v>20180</v>
      </c>
      <c r="Q242" s="34">
        <v>19266</v>
      </c>
      <c r="R242" s="34">
        <v>21459</v>
      </c>
      <c r="S242" s="34">
        <v>19266</v>
      </c>
      <c r="T242" s="34">
        <v>19077</v>
      </c>
      <c r="U242" s="35">
        <f t="shared" si="86"/>
        <v>77070</v>
      </c>
      <c r="V242" s="35">
        <f t="shared" si="86"/>
        <v>79071</v>
      </c>
      <c r="W242" s="44">
        <f t="shared" si="88"/>
        <v>1.0259634098871155</v>
      </c>
      <c r="X242" s="37" t="s">
        <v>664</v>
      </c>
    </row>
    <row r="243" spans="1:24" ht="121.5" customHeight="1">
      <c r="A243" s="31">
        <v>189</v>
      </c>
      <c r="B243" s="31" t="s">
        <v>176</v>
      </c>
      <c r="C243" s="31" t="s">
        <v>646</v>
      </c>
      <c r="D243" s="31" t="s">
        <v>213</v>
      </c>
      <c r="E243" s="32" t="s">
        <v>631</v>
      </c>
      <c r="F243" s="32" t="s">
        <v>175</v>
      </c>
      <c r="G243" s="33">
        <v>105337</v>
      </c>
      <c r="H243" s="33">
        <v>108812</v>
      </c>
      <c r="I243" s="33">
        <v>105746</v>
      </c>
      <c r="J243" s="33">
        <v>102270</v>
      </c>
      <c r="K243" s="33">
        <v>102270</v>
      </c>
      <c r="L243" s="33">
        <v>102270</v>
      </c>
      <c r="M243" s="34">
        <v>32202</v>
      </c>
      <c r="N243" s="34">
        <v>30761</v>
      </c>
      <c r="O243" s="34">
        <v>32202</v>
      </c>
      <c r="P243" s="34">
        <v>33641</v>
      </c>
      <c r="Q243" s="34">
        <v>32200</v>
      </c>
      <c r="R243" s="34">
        <v>34041</v>
      </c>
      <c r="S243" s="34">
        <v>32200</v>
      </c>
      <c r="T243" s="34">
        <v>33603</v>
      </c>
      <c r="U243" s="35">
        <f t="shared" si="86"/>
        <v>128804</v>
      </c>
      <c r="V243" s="35">
        <f t="shared" si="86"/>
        <v>132046</v>
      </c>
      <c r="W243" s="44">
        <f t="shared" si="88"/>
        <v>1.0251700257755971</v>
      </c>
      <c r="X243" s="37" t="s">
        <v>664</v>
      </c>
    </row>
    <row r="244" spans="1:24" ht="121.5" customHeight="1">
      <c r="A244" s="31">
        <v>190</v>
      </c>
      <c r="B244" s="31" t="s">
        <v>176</v>
      </c>
      <c r="C244" s="31" t="s">
        <v>646</v>
      </c>
      <c r="D244" s="31" t="s">
        <v>645</v>
      </c>
      <c r="E244" s="32" t="s">
        <v>632</v>
      </c>
      <c r="F244" s="32" t="s">
        <v>175</v>
      </c>
      <c r="G244" s="33">
        <v>66109</v>
      </c>
      <c r="H244" s="33">
        <v>79680</v>
      </c>
      <c r="I244" s="33">
        <v>68769</v>
      </c>
      <c r="J244" s="33">
        <v>69212</v>
      </c>
      <c r="K244" s="33">
        <v>69212</v>
      </c>
      <c r="L244" s="33">
        <v>69212</v>
      </c>
      <c r="M244" s="34">
        <v>15687</v>
      </c>
      <c r="N244" s="34">
        <v>14180</v>
      </c>
      <c r="O244" s="34">
        <v>15687</v>
      </c>
      <c r="P244" s="34">
        <v>17194</v>
      </c>
      <c r="Q244" s="34">
        <v>15687</v>
      </c>
      <c r="R244" s="34">
        <v>19120</v>
      </c>
      <c r="S244" s="34">
        <v>15687</v>
      </c>
      <c r="T244" s="34">
        <v>17757</v>
      </c>
      <c r="U244" s="35">
        <f t="shared" si="86"/>
        <v>62748</v>
      </c>
      <c r="V244" s="35">
        <f t="shared" si="86"/>
        <v>68251</v>
      </c>
      <c r="W244" s="44">
        <f t="shared" si="88"/>
        <v>1.0877000063747051</v>
      </c>
      <c r="X244" s="37" t="s">
        <v>664</v>
      </c>
    </row>
    <row r="245" spans="1:24" ht="121.5" customHeight="1">
      <c r="A245" s="31">
        <v>191</v>
      </c>
      <c r="B245" s="31" t="s">
        <v>176</v>
      </c>
      <c r="C245" s="31" t="s">
        <v>435</v>
      </c>
      <c r="D245" s="31" t="s">
        <v>344</v>
      </c>
      <c r="E245" s="32" t="s">
        <v>633</v>
      </c>
      <c r="F245" s="32" t="s">
        <v>175</v>
      </c>
      <c r="G245" s="33"/>
      <c r="H245" s="33"/>
      <c r="I245" s="33"/>
      <c r="J245" s="33"/>
      <c r="K245" s="33"/>
      <c r="L245" s="33"/>
      <c r="M245" s="34">
        <v>306</v>
      </c>
      <c r="N245" s="34">
        <v>333</v>
      </c>
      <c r="O245" s="34">
        <v>306</v>
      </c>
      <c r="P245" s="34">
        <v>277</v>
      </c>
      <c r="Q245" s="34">
        <v>306</v>
      </c>
      <c r="R245" s="34">
        <v>450</v>
      </c>
      <c r="S245" s="34">
        <v>306</v>
      </c>
      <c r="T245" s="34">
        <v>290</v>
      </c>
      <c r="U245" s="35">
        <f t="shared" si="86"/>
        <v>1224</v>
      </c>
      <c r="V245" s="35">
        <f t="shared" si="86"/>
        <v>1350</v>
      </c>
      <c r="W245" s="44">
        <f t="shared" si="88"/>
        <v>1.1029411764705883</v>
      </c>
      <c r="X245" s="37" t="s">
        <v>664</v>
      </c>
    </row>
    <row r="246" spans="1:24" ht="121.5" customHeight="1">
      <c r="A246" s="31">
        <v>192</v>
      </c>
      <c r="B246" s="31" t="s">
        <v>176</v>
      </c>
      <c r="C246" s="31" t="s">
        <v>435</v>
      </c>
      <c r="D246" s="31" t="s">
        <v>344</v>
      </c>
      <c r="E246" s="32" t="s">
        <v>657</v>
      </c>
      <c r="F246" s="32" t="s">
        <v>175</v>
      </c>
      <c r="G246" s="33"/>
      <c r="H246" s="33"/>
      <c r="I246" s="33"/>
      <c r="J246" s="33"/>
      <c r="K246" s="33"/>
      <c r="L246" s="33"/>
      <c r="M246" s="34">
        <v>312</v>
      </c>
      <c r="N246" s="34">
        <v>341</v>
      </c>
      <c r="O246" s="34">
        <v>312</v>
      </c>
      <c r="P246" s="34">
        <v>280</v>
      </c>
      <c r="Q246" s="34">
        <v>312</v>
      </c>
      <c r="R246" s="34">
        <v>457</v>
      </c>
      <c r="S246" s="34">
        <v>310</v>
      </c>
      <c r="T246" s="34">
        <v>298</v>
      </c>
      <c r="U246" s="35">
        <f t="shared" si="86"/>
        <v>1246</v>
      </c>
      <c r="V246" s="35">
        <f t="shared" si="86"/>
        <v>1376</v>
      </c>
      <c r="W246" s="44">
        <f t="shared" si="88"/>
        <v>1.1043338683788122</v>
      </c>
      <c r="X246" s="37" t="s">
        <v>664</v>
      </c>
    </row>
    <row r="247" spans="1:24" ht="145.5" customHeight="1">
      <c r="A247" s="31">
        <v>193</v>
      </c>
      <c r="B247" s="31" t="s">
        <v>176</v>
      </c>
      <c r="C247" s="31" t="s">
        <v>435</v>
      </c>
      <c r="D247" s="31" t="s">
        <v>395</v>
      </c>
      <c r="E247" s="32" t="s">
        <v>634</v>
      </c>
      <c r="F247" s="32" t="s">
        <v>175</v>
      </c>
      <c r="G247" s="33"/>
      <c r="H247" s="33"/>
      <c r="I247" s="33"/>
      <c r="J247" s="33"/>
      <c r="K247" s="33"/>
      <c r="L247" s="33"/>
      <c r="M247" s="46">
        <v>0</v>
      </c>
      <c r="N247" s="46">
        <v>0</v>
      </c>
      <c r="O247" s="46">
        <v>0</v>
      </c>
      <c r="P247" s="46">
        <v>0</v>
      </c>
      <c r="Q247" s="46">
        <v>0</v>
      </c>
      <c r="R247" s="46">
        <v>0</v>
      </c>
      <c r="S247" s="46">
        <v>0</v>
      </c>
      <c r="T247" s="46">
        <v>0</v>
      </c>
      <c r="U247" s="46">
        <f t="shared" si="86"/>
        <v>0</v>
      </c>
      <c r="V247" s="46">
        <f t="shared" si="87"/>
        <v>0</v>
      </c>
      <c r="W247" s="44" t="e">
        <f t="shared" si="88"/>
        <v>#DIV/0!</v>
      </c>
      <c r="X247" s="47" t="s">
        <v>665</v>
      </c>
    </row>
    <row r="248" spans="1:24" ht="121.5" customHeight="1">
      <c r="A248" s="31">
        <v>194</v>
      </c>
      <c r="B248" s="31" t="s">
        <v>176</v>
      </c>
      <c r="C248" s="31" t="s">
        <v>435</v>
      </c>
      <c r="D248" s="31" t="s">
        <v>395</v>
      </c>
      <c r="E248" s="32" t="s">
        <v>635</v>
      </c>
      <c r="F248" s="32" t="s">
        <v>175</v>
      </c>
      <c r="G248" s="33">
        <v>2404</v>
      </c>
      <c r="H248" s="33">
        <v>2232</v>
      </c>
      <c r="I248" s="33">
        <v>1875</v>
      </c>
      <c r="J248" s="33">
        <v>2328</v>
      </c>
      <c r="K248" s="33">
        <v>2328</v>
      </c>
      <c r="L248" s="33">
        <v>2328</v>
      </c>
      <c r="M248" s="34">
        <v>495</v>
      </c>
      <c r="N248" s="34">
        <v>298</v>
      </c>
      <c r="O248" s="34">
        <v>495</v>
      </c>
      <c r="P248" s="34">
        <v>693</v>
      </c>
      <c r="Q248" s="34">
        <v>495</v>
      </c>
      <c r="R248" s="34">
        <v>186</v>
      </c>
      <c r="S248" s="34">
        <v>495</v>
      </c>
      <c r="T248" s="34">
        <v>197</v>
      </c>
      <c r="U248" s="35">
        <f t="shared" si="86"/>
        <v>1980</v>
      </c>
      <c r="V248" s="35">
        <f t="shared" si="86"/>
        <v>1374</v>
      </c>
      <c r="W248" s="44">
        <f t="shared" si="88"/>
        <v>0.69393939393939397</v>
      </c>
      <c r="X248" s="37" t="s">
        <v>664</v>
      </c>
    </row>
    <row r="249" spans="1:24" ht="90" customHeight="1">
      <c r="A249" s="31">
        <v>195</v>
      </c>
      <c r="B249" s="31" t="s">
        <v>176</v>
      </c>
      <c r="C249" s="31" t="s">
        <v>435</v>
      </c>
      <c r="D249" s="31" t="s">
        <v>320</v>
      </c>
      <c r="E249" s="32" t="s">
        <v>600</v>
      </c>
      <c r="F249" s="32" t="s">
        <v>175</v>
      </c>
      <c r="G249" s="33"/>
      <c r="H249" s="33"/>
      <c r="I249" s="33"/>
      <c r="J249" s="33"/>
      <c r="K249" s="33"/>
      <c r="L249" s="33"/>
      <c r="M249" s="34"/>
      <c r="N249" s="34"/>
      <c r="O249" s="34"/>
      <c r="P249" s="34"/>
      <c r="Q249" s="34"/>
      <c r="R249" s="34"/>
      <c r="S249" s="34"/>
      <c r="T249" s="34"/>
      <c r="U249" s="35">
        <f t="shared" ref="U249:V249" si="95">SUM(M249+O249+Q249+S249)</f>
        <v>0</v>
      </c>
      <c r="V249" s="35">
        <f t="shared" si="95"/>
        <v>0</v>
      </c>
      <c r="W249" s="44" t="e">
        <f t="shared" ref="W249:W285" si="96">V249/U249</f>
        <v>#DIV/0!</v>
      </c>
      <c r="X249" s="37" t="s">
        <v>823</v>
      </c>
    </row>
    <row r="250" spans="1:24" ht="130.5" customHeight="1">
      <c r="A250" s="56">
        <v>196</v>
      </c>
      <c r="B250" s="56" t="s">
        <v>176</v>
      </c>
      <c r="C250" s="56" t="s">
        <v>435</v>
      </c>
      <c r="D250" s="56" t="s">
        <v>344</v>
      </c>
      <c r="E250" s="57" t="s">
        <v>601</v>
      </c>
      <c r="F250" s="57" t="s">
        <v>175</v>
      </c>
      <c r="G250" s="58"/>
      <c r="H250" s="58"/>
      <c r="I250" s="58"/>
      <c r="J250" s="58"/>
      <c r="K250" s="58"/>
      <c r="L250" s="58"/>
      <c r="M250" s="41"/>
      <c r="N250" s="41"/>
      <c r="O250" s="41"/>
      <c r="P250" s="41"/>
      <c r="Q250" s="41"/>
      <c r="R250" s="41"/>
      <c r="S250" s="41"/>
      <c r="T250" s="41"/>
      <c r="U250" s="41">
        <f t="shared" ref="U250:V284" si="97">SUM(M250+O250+Q250+S250)</f>
        <v>0</v>
      </c>
      <c r="V250" s="41">
        <f t="shared" ref="V250:X283" si="98">SUM(N250+P250+R250+T250)</f>
        <v>0</v>
      </c>
      <c r="W250" s="42" t="e">
        <f t="shared" si="96"/>
        <v>#DIV/0!</v>
      </c>
      <c r="X250" s="41">
        <f t="shared" si="98"/>
        <v>0</v>
      </c>
    </row>
    <row r="251" spans="1:24" ht="90" customHeight="1">
      <c r="A251" s="56">
        <v>197</v>
      </c>
      <c r="B251" s="56" t="s">
        <v>176</v>
      </c>
      <c r="C251" s="56" t="s">
        <v>435</v>
      </c>
      <c r="D251" s="56" t="s">
        <v>344</v>
      </c>
      <c r="E251" s="57" t="s">
        <v>602</v>
      </c>
      <c r="F251" s="57" t="s">
        <v>175</v>
      </c>
      <c r="G251" s="58"/>
      <c r="H251" s="58"/>
      <c r="I251" s="58"/>
      <c r="J251" s="58"/>
      <c r="K251" s="58"/>
      <c r="L251" s="58"/>
      <c r="M251" s="41"/>
      <c r="N251" s="41"/>
      <c r="O251" s="41"/>
      <c r="P251" s="41"/>
      <c r="Q251" s="41"/>
      <c r="R251" s="41"/>
      <c r="S251" s="41"/>
      <c r="T251" s="41"/>
      <c r="U251" s="41">
        <f t="shared" si="97"/>
        <v>0</v>
      </c>
      <c r="V251" s="41">
        <f t="shared" si="98"/>
        <v>0</v>
      </c>
      <c r="W251" s="42" t="e">
        <f t="shared" si="96"/>
        <v>#DIV/0!</v>
      </c>
      <c r="X251" s="41">
        <f t="shared" si="98"/>
        <v>0</v>
      </c>
    </row>
    <row r="252" spans="1:24" ht="90" customHeight="1">
      <c r="A252" s="56">
        <v>198</v>
      </c>
      <c r="B252" s="56" t="s">
        <v>176</v>
      </c>
      <c r="C252" s="56" t="s">
        <v>435</v>
      </c>
      <c r="D252" s="56" t="s">
        <v>344</v>
      </c>
      <c r="E252" s="57" t="s">
        <v>636</v>
      </c>
      <c r="F252" s="57" t="s">
        <v>175</v>
      </c>
      <c r="G252" s="58"/>
      <c r="H252" s="58"/>
      <c r="I252" s="58"/>
      <c r="J252" s="58"/>
      <c r="K252" s="58"/>
      <c r="L252" s="58"/>
      <c r="M252" s="41"/>
      <c r="N252" s="41"/>
      <c r="O252" s="41"/>
      <c r="P252" s="41"/>
      <c r="Q252" s="41"/>
      <c r="R252" s="41"/>
      <c r="S252" s="41"/>
      <c r="T252" s="41"/>
      <c r="U252" s="41">
        <f t="shared" si="97"/>
        <v>0</v>
      </c>
      <c r="V252" s="41">
        <f t="shared" si="98"/>
        <v>0</v>
      </c>
      <c r="W252" s="42" t="e">
        <f t="shared" si="96"/>
        <v>#DIV/0!</v>
      </c>
      <c r="X252" s="41">
        <f t="shared" si="98"/>
        <v>0</v>
      </c>
    </row>
    <row r="253" spans="1:24" ht="111" customHeight="1">
      <c r="A253" s="56">
        <v>199</v>
      </c>
      <c r="B253" s="56" t="s">
        <v>176</v>
      </c>
      <c r="C253" s="56" t="s">
        <v>435</v>
      </c>
      <c r="D253" s="56" t="s">
        <v>344</v>
      </c>
      <c r="E253" s="57" t="s">
        <v>637</v>
      </c>
      <c r="F253" s="57" t="s">
        <v>175</v>
      </c>
      <c r="G253" s="58"/>
      <c r="H253" s="58"/>
      <c r="I253" s="58"/>
      <c r="J253" s="58"/>
      <c r="K253" s="58"/>
      <c r="L253" s="58"/>
      <c r="M253" s="41"/>
      <c r="N253" s="41"/>
      <c r="O253" s="41"/>
      <c r="P253" s="41"/>
      <c r="Q253" s="41"/>
      <c r="R253" s="41"/>
      <c r="S253" s="41"/>
      <c r="T253" s="41"/>
      <c r="U253" s="41">
        <f t="shared" si="97"/>
        <v>0</v>
      </c>
      <c r="V253" s="41">
        <f t="shared" si="98"/>
        <v>0</v>
      </c>
      <c r="W253" s="42" t="e">
        <f t="shared" si="96"/>
        <v>#DIV/0!</v>
      </c>
      <c r="X253" s="41">
        <f t="shared" si="98"/>
        <v>0</v>
      </c>
    </row>
    <row r="254" spans="1:24" ht="150" customHeight="1">
      <c r="A254" s="56">
        <v>200</v>
      </c>
      <c r="B254" s="56" t="s">
        <v>176</v>
      </c>
      <c r="C254" s="56" t="s">
        <v>435</v>
      </c>
      <c r="D254" s="56" t="s">
        <v>344</v>
      </c>
      <c r="E254" s="57" t="s">
        <v>603</v>
      </c>
      <c r="F254" s="57" t="s">
        <v>175</v>
      </c>
      <c r="G254" s="58"/>
      <c r="H254" s="58"/>
      <c r="I254" s="58"/>
      <c r="J254" s="58"/>
      <c r="K254" s="58"/>
      <c r="L254" s="58"/>
      <c r="M254" s="41"/>
      <c r="N254" s="41"/>
      <c r="O254" s="41"/>
      <c r="P254" s="41"/>
      <c r="Q254" s="41"/>
      <c r="R254" s="41"/>
      <c r="S254" s="41"/>
      <c r="T254" s="41"/>
      <c r="U254" s="41">
        <f t="shared" si="97"/>
        <v>0</v>
      </c>
      <c r="V254" s="41">
        <f t="shared" si="98"/>
        <v>0</v>
      </c>
      <c r="W254" s="42" t="e">
        <f t="shared" si="96"/>
        <v>#DIV/0!</v>
      </c>
      <c r="X254" s="41">
        <f t="shared" si="98"/>
        <v>0</v>
      </c>
    </row>
    <row r="255" spans="1:24" ht="90" customHeight="1">
      <c r="A255" s="56">
        <v>201</v>
      </c>
      <c r="B255" s="56" t="s">
        <v>176</v>
      </c>
      <c r="C255" s="56" t="s">
        <v>435</v>
      </c>
      <c r="D255" s="56" t="s">
        <v>344</v>
      </c>
      <c r="E255" s="57" t="s">
        <v>604</v>
      </c>
      <c r="F255" s="57" t="s">
        <v>175</v>
      </c>
      <c r="G255" s="58"/>
      <c r="H255" s="58"/>
      <c r="I255" s="58"/>
      <c r="J255" s="58"/>
      <c r="K255" s="58"/>
      <c r="L255" s="58"/>
      <c r="M255" s="41"/>
      <c r="N255" s="41"/>
      <c r="O255" s="41"/>
      <c r="P255" s="41"/>
      <c r="Q255" s="41"/>
      <c r="R255" s="41"/>
      <c r="S255" s="41"/>
      <c r="T255" s="41"/>
      <c r="U255" s="41">
        <f t="shared" si="97"/>
        <v>0</v>
      </c>
      <c r="V255" s="41">
        <f t="shared" si="98"/>
        <v>0</v>
      </c>
      <c r="W255" s="42" t="e">
        <f t="shared" si="96"/>
        <v>#DIV/0!</v>
      </c>
      <c r="X255" s="41">
        <f t="shared" si="98"/>
        <v>0</v>
      </c>
    </row>
    <row r="256" spans="1:24" ht="118.5" customHeight="1">
      <c r="A256" s="56">
        <v>202</v>
      </c>
      <c r="B256" s="56" t="s">
        <v>176</v>
      </c>
      <c r="C256" s="56" t="s">
        <v>435</v>
      </c>
      <c r="D256" s="56" t="s">
        <v>344</v>
      </c>
      <c r="E256" s="57" t="s">
        <v>605</v>
      </c>
      <c r="F256" s="57" t="s">
        <v>175</v>
      </c>
      <c r="G256" s="58"/>
      <c r="H256" s="58"/>
      <c r="I256" s="58"/>
      <c r="J256" s="58"/>
      <c r="K256" s="58"/>
      <c r="L256" s="58"/>
      <c r="M256" s="41"/>
      <c r="N256" s="41"/>
      <c r="O256" s="41"/>
      <c r="P256" s="41"/>
      <c r="Q256" s="41"/>
      <c r="R256" s="41"/>
      <c r="S256" s="41"/>
      <c r="T256" s="41"/>
      <c r="U256" s="41">
        <f t="shared" si="97"/>
        <v>0</v>
      </c>
      <c r="V256" s="41">
        <f t="shared" si="98"/>
        <v>0</v>
      </c>
      <c r="W256" s="42" t="e">
        <f t="shared" si="96"/>
        <v>#DIV/0!</v>
      </c>
      <c r="X256" s="41">
        <f t="shared" si="98"/>
        <v>0</v>
      </c>
    </row>
    <row r="257" spans="1:24" ht="109.5" customHeight="1">
      <c r="A257" s="56">
        <v>203</v>
      </c>
      <c r="B257" s="56" t="s">
        <v>176</v>
      </c>
      <c r="C257" s="56" t="s">
        <v>435</v>
      </c>
      <c r="D257" s="56" t="s">
        <v>344</v>
      </c>
      <c r="E257" s="57" t="s">
        <v>658</v>
      </c>
      <c r="F257" s="57" t="s">
        <v>175</v>
      </c>
      <c r="G257" s="58"/>
      <c r="H257" s="58"/>
      <c r="I257" s="58"/>
      <c r="J257" s="58"/>
      <c r="K257" s="58"/>
      <c r="L257" s="58"/>
      <c r="M257" s="41"/>
      <c r="N257" s="41"/>
      <c r="O257" s="41"/>
      <c r="P257" s="41"/>
      <c r="Q257" s="41"/>
      <c r="R257" s="41"/>
      <c r="S257" s="41"/>
      <c r="T257" s="41"/>
      <c r="U257" s="41">
        <f t="shared" si="97"/>
        <v>0</v>
      </c>
      <c r="V257" s="41">
        <f t="shared" si="98"/>
        <v>0</v>
      </c>
      <c r="W257" s="42" t="e">
        <f t="shared" si="96"/>
        <v>#DIV/0!</v>
      </c>
      <c r="X257" s="41">
        <f t="shared" si="98"/>
        <v>0</v>
      </c>
    </row>
    <row r="258" spans="1:24" ht="132" customHeight="1">
      <c r="A258" s="56">
        <v>204</v>
      </c>
      <c r="B258" s="56" t="s">
        <v>176</v>
      </c>
      <c r="C258" s="56" t="s">
        <v>435</v>
      </c>
      <c r="D258" s="56" t="s">
        <v>344</v>
      </c>
      <c r="E258" s="57" t="s">
        <v>606</v>
      </c>
      <c r="F258" s="57" t="s">
        <v>175</v>
      </c>
      <c r="G258" s="58"/>
      <c r="H258" s="58"/>
      <c r="I258" s="58"/>
      <c r="J258" s="58"/>
      <c r="K258" s="58"/>
      <c r="L258" s="58"/>
      <c r="M258" s="41"/>
      <c r="N258" s="41"/>
      <c r="O258" s="41"/>
      <c r="P258" s="41"/>
      <c r="Q258" s="41"/>
      <c r="R258" s="41"/>
      <c r="S258" s="41"/>
      <c r="T258" s="41"/>
      <c r="U258" s="41">
        <f t="shared" si="97"/>
        <v>0</v>
      </c>
      <c r="V258" s="41">
        <f t="shared" si="98"/>
        <v>0</v>
      </c>
      <c r="W258" s="42" t="e">
        <f t="shared" si="96"/>
        <v>#DIV/0!</v>
      </c>
      <c r="X258" s="41">
        <f t="shared" si="98"/>
        <v>0</v>
      </c>
    </row>
    <row r="259" spans="1:24" ht="90" customHeight="1">
      <c r="A259" s="56">
        <v>205</v>
      </c>
      <c r="B259" s="56" t="s">
        <v>176</v>
      </c>
      <c r="C259" s="56" t="s">
        <v>435</v>
      </c>
      <c r="D259" s="56" t="s">
        <v>344</v>
      </c>
      <c r="E259" s="57" t="s">
        <v>607</v>
      </c>
      <c r="F259" s="57" t="s">
        <v>175</v>
      </c>
      <c r="G259" s="58"/>
      <c r="H259" s="58"/>
      <c r="I259" s="58"/>
      <c r="J259" s="58"/>
      <c r="K259" s="58"/>
      <c r="L259" s="58"/>
      <c r="M259" s="41"/>
      <c r="N259" s="41"/>
      <c r="O259" s="41"/>
      <c r="P259" s="41"/>
      <c r="Q259" s="41"/>
      <c r="R259" s="41"/>
      <c r="S259" s="41"/>
      <c r="T259" s="41"/>
      <c r="U259" s="41">
        <f t="shared" si="97"/>
        <v>0</v>
      </c>
      <c r="V259" s="41">
        <f t="shared" si="98"/>
        <v>0</v>
      </c>
      <c r="W259" s="42" t="e">
        <f t="shared" si="96"/>
        <v>#DIV/0!</v>
      </c>
      <c r="X259" s="41">
        <f t="shared" si="98"/>
        <v>0</v>
      </c>
    </row>
    <row r="260" spans="1:24" ht="90" customHeight="1">
      <c r="A260" s="56">
        <v>206</v>
      </c>
      <c r="B260" s="56" t="s">
        <v>176</v>
      </c>
      <c r="C260" s="56" t="s">
        <v>435</v>
      </c>
      <c r="D260" s="56" t="s">
        <v>391</v>
      </c>
      <c r="E260" s="57" t="s">
        <v>608</v>
      </c>
      <c r="F260" s="57" t="s">
        <v>175</v>
      </c>
      <c r="G260" s="58"/>
      <c r="H260" s="58"/>
      <c r="I260" s="58"/>
      <c r="J260" s="58"/>
      <c r="K260" s="58"/>
      <c r="L260" s="58"/>
      <c r="M260" s="41"/>
      <c r="N260" s="41"/>
      <c r="O260" s="41"/>
      <c r="P260" s="41"/>
      <c r="Q260" s="41"/>
      <c r="R260" s="41"/>
      <c r="S260" s="41"/>
      <c r="T260" s="41"/>
      <c r="U260" s="41">
        <f t="shared" si="97"/>
        <v>0</v>
      </c>
      <c r="V260" s="41">
        <f t="shared" si="98"/>
        <v>0</v>
      </c>
      <c r="W260" s="42" t="e">
        <f t="shared" si="96"/>
        <v>#DIV/0!</v>
      </c>
      <c r="X260" s="41">
        <f t="shared" si="98"/>
        <v>0</v>
      </c>
    </row>
    <row r="261" spans="1:24" ht="90" customHeight="1">
      <c r="A261" s="56">
        <v>207</v>
      </c>
      <c r="B261" s="56" t="s">
        <v>176</v>
      </c>
      <c r="C261" s="56" t="s">
        <v>435</v>
      </c>
      <c r="D261" s="56" t="s">
        <v>391</v>
      </c>
      <c r="E261" s="57" t="s">
        <v>609</v>
      </c>
      <c r="F261" s="57" t="s">
        <v>175</v>
      </c>
      <c r="G261" s="58"/>
      <c r="H261" s="58"/>
      <c r="I261" s="58"/>
      <c r="J261" s="58"/>
      <c r="K261" s="58"/>
      <c r="L261" s="58"/>
      <c r="M261" s="41"/>
      <c r="N261" s="41"/>
      <c r="O261" s="41"/>
      <c r="P261" s="41"/>
      <c r="Q261" s="41"/>
      <c r="R261" s="41"/>
      <c r="S261" s="41"/>
      <c r="T261" s="41"/>
      <c r="U261" s="41">
        <f t="shared" si="97"/>
        <v>0</v>
      </c>
      <c r="V261" s="41">
        <f t="shared" si="98"/>
        <v>0</v>
      </c>
      <c r="W261" s="42" t="e">
        <f t="shared" si="96"/>
        <v>#DIV/0!</v>
      </c>
      <c r="X261" s="41">
        <f t="shared" si="98"/>
        <v>0</v>
      </c>
    </row>
    <row r="262" spans="1:24" ht="90" customHeight="1">
      <c r="A262" s="56">
        <v>208</v>
      </c>
      <c r="B262" s="56" t="s">
        <v>176</v>
      </c>
      <c r="C262" s="56" t="s">
        <v>435</v>
      </c>
      <c r="D262" s="56" t="s">
        <v>391</v>
      </c>
      <c r="E262" s="57" t="s">
        <v>610</v>
      </c>
      <c r="F262" s="57" t="s">
        <v>175</v>
      </c>
      <c r="G262" s="58"/>
      <c r="H262" s="58"/>
      <c r="I262" s="58"/>
      <c r="J262" s="58"/>
      <c r="K262" s="58"/>
      <c r="L262" s="58"/>
      <c r="M262" s="41"/>
      <c r="N262" s="41"/>
      <c r="O262" s="41"/>
      <c r="P262" s="41"/>
      <c r="Q262" s="41"/>
      <c r="R262" s="41"/>
      <c r="S262" s="41"/>
      <c r="T262" s="41"/>
      <c r="U262" s="41">
        <f t="shared" si="97"/>
        <v>0</v>
      </c>
      <c r="V262" s="41">
        <f t="shared" si="98"/>
        <v>0</v>
      </c>
      <c r="W262" s="42" t="e">
        <f t="shared" si="96"/>
        <v>#DIV/0!</v>
      </c>
      <c r="X262" s="41">
        <f t="shared" si="98"/>
        <v>0</v>
      </c>
    </row>
    <row r="263" spans="1:24" ht="121.5" customHeight="1">
      <c r="A263" s="31">
        <v>209</v>
      </c>
      <c r="B263" s="31" t="s">
        <v>176</v>
      </c>
      <c r="C263" s="31" t="s">
        <v>435</v>
      </c>
      <c r="D263" s="31" t="s">
        <v>390</v>
      </c>
      <c r="E263" s="32" t="s">
        <v>611</v>
      </c>
      <c r="F263" s="32" t="s">
        <v>175</v>
      </c>
      <c r="G263" s="33"/>
      <c r="H263" s="33"/>
      <c r="I263" s="33"/>
      <c r="J263" s="33"/>
      <c r="K263" s="33"/>
      <c r="L263" s="33"/>
      <c r="M263" s="34">
        <v>3030</v>
      </c>
      <c r="N263" s="34">
        <v>3057</v>
      </c>
      <c r="O263" s="34">
        <v>3101</v>
      </c>
      <c r="P263" s="34">
        <v>2888</v>
      </c>
      <c r="Q263" s="34">
        <v>2788</v>
      </c>
      <c r="R263" s="34">
        <v>2754</v>
      </c>
      <c r="S263" s="34">
        <v>2971</v>
      </c>
      <c r="T263" s="34">
        <v>2667</v>
      </c>
      <c r="U263" s="35">
        <f t="shared" si="97"/>
        <v>11890</v>
      </c>
      <c r="V263" s="35">
        <f t="shared" si="97"/>
        <v>11366</v>
      </c>
      <c r="W263" s="44">
        <f t="shared" si="96"/>
        <v>0.9559293523969723</v>
      </c>
      <c r="X263" s="37" t="s">
        <v>664</v>
      </c>
    </row>
    <row r="264" spans="1:24" ht="118.5" customHeight="1">
      <c r="A264" s="31">
        <v>210</v>
      </c>
      <c r="B264" s="31" t="s">
        <v>176</v>
      </c>
      <c r="C264" s="31" t="s">
        <v>435</v>
      </c>
      <c r="D264" s="31" t="s">
        <v>390</v>
      </c>
      <c r="E264" s="32" t="s">
        <v>231</v>
      </c>
      <c r="F264" s="32" t="s">
        <v>175</v>
      </c>
      <c r="G264" s="33"/>
      <c r="H264" s="33"/>
      <c r="I264" s="33"/>
      <c r="J264" s="33"/>
      <c r="K264" s="33"/>
      <c r="L264" s="33"/>
      <c r="M264" s="41"/>
      <c r="N264" s="41"/>
      <c r="O264" s="41"/>
      <c r="P264" s="41"/>
      <c r="Q264" s="41"/>
      <c r="R264" s="41"/>
      <c r="S264" s="41"/>
      <c r="T264" s="41"/>
      <c r="U264" s="41">
        <f t="shared" si="97"/>
        <v>0</v>
      </c>
      <c r="V264" s="41">
        <f t="shared" si="98"/>
        <v>0</v>
      </c>
      <c r="W264" s="42" t="e">
        <f t="shared" si="96"/>
        <v>#DIV/0!</v>
      </c>
      <c r="X264" s="41">
        <f t="shared" si="98"/>
        <v>0</v>
      </c>
    </row>
    <row r="265" spans="1:24" ht="121.5" customHeight="1">
      <c r="A265" s="31">
        <v>211</v>
      </c>
      <c r="B265" s="31" t="s">
        <v>176</v>
      </c>
      <c r="C265" s="31" t="s">
        <v>435</v>
      </c>
      <c r="D265" s="31" t="s">
        <v>344</v>
      </c>
      <c r="E265" s="32" t="s">
        <v>638</v>
      </c>
      <c r="F265" s="32" t="s">
        <v>175</v>
      </c>
      <c r="G265" s="33"/>
      <c r="H265" s="33"/>
      <c r="I265" s="33"/>
      <c r="J265" s="33"/>
      <c r="K265" s="33"/>
      <c r="L265" s="33"/>
      <c r="M265" s="34">
        <v>30021</v>
      </c>
      <c r="N265" s="34">
        <v>28157</v>
      </c>
      <c r="O265" s="34">
        <v>30021</v>
      </c>
      <c r="P265" s="34">
        <v>31883</v>
      </c>
      <c r="Q265" s="34">
        <v>30021</v>
      </c>
      <c r="R265" s="34">
        <v>31571</v>
      </c>
      <c r="S265" s="34">
        <v>30017</v>
      </c>
      <c r="T265" s="34">
        <v>28692</v>
      </c>
      <c r="U265" s="35">
        <f t="shared" si="97"/>
        <v>120080</v>
      </c>
      <c r="V265" s="35">
        <f t="shared" si="97"/>
        <v>120303</v>
      </c>
      <c r="W265" s="44">
        <f t="shared" si="96"/>
        <v>1.00185709526982</v>
      </c>
      <c r="X265" s="37" t="s">
        <v>664</v>
      </c>
    </row>
    <row r="266" spans="1:24" ht="121.5" customHeight="1">
      <c r="A266" s="31">
        <v>212</v>
      </c>
      <c r="B266" s="31" t="s">
        <v>176</v>
      </c>
      <c r="C266" s="31" t="s">
        <v>435</v>
      </c>
      <c r="D266" s="31" t="s">
        <v>344</v>
      </c>
      <c r="E266" s="32" t="s">
        <v>639</v>
      </c>
      <c r="F266" s="32" t="s">
        <v>175</v>
      </c>
      <c r="G266" s="33"/>
      <c r="H266" s="33"/>
      <c r="I266" s="33"/>
      <c r="J266" s="33"/>
      <c r="K266" s="33"/>
      <c r="L266" s="33"/>
      <c r="M266" s="34">
        <v>312</v>
      </c>
      <c r="N266" s="34">
        <v>341</v>
      </c>
      <c r="O266" s="34">
        <v>312</v>
      </c>
      <c r="P266" s="34">
        <v>280</v>
      </c>
      <c r="Q266" s="34">
        <v>312</v>
      </c>
      <c r="R266" s="34">
        <v>457</v>
      </c>
      <c r="S266" s="34">
        <v>310</v>
      </c>
      <c r="T266" s="34">
        <v>298</v>
      </c>
      <c r="U266" s="35">
        <f t="shared" si="97"/>
        <v>1246</v>
      </c>
      <c r="V266" s="35">
        <f t="shared" si="97"/>
        <v>1376</v>
      </c>
      <c r="W266" s="44">
        <f t="shared" si="96"/>
        <v>1.1043338683788122</v>
      </c>
      <c r="X266" s="37" t="s">
        <v>664</v>
      </c>
    </row>
    <row r="267" spans="1:24" ht="121.5" customHeight="1">
      <c r="A267" s="31">
        <v>213</v>
      </c>
      <c r="B267" s="31" t="s">
        <v>176</v>
      </c>
      <c r="C267" s="31" t="s">
        <v>435</v>
      </c>
      <c r="D267" s="31" t="s">
        <v>344</v>
      </c>
      <c r="E267" s="32" t="s">
        <v>640</v>
      </c>
      <c r="F267" s="32" t="s">
        <v>175</v>
      </c>
      <c r="G267" s="33"/>
      <c r="H267" s="33"/>
      <c r="I267" s="33"/>
      <c r="J267" s="33"/>
      <c r="K267" s="33"/>
      <c r="L267" s="33"/>
      <c r="M267" s="34">
        <v>1584</v>
      </c>
      <c r="N267" s="34">
        <v>1757</v>
      </c>
      <c r="O267" s="34">
        <v>1584</v>
      </c>
      <c r="P267" s="34">
        <v>1413</v>
      </c>
      <c r="Q267" s="34">
        <v>1585</v>
      </c>
      <c r="R267" s="34">
        <v>1513</v>
      </c>
      <c r="S267" s="34">
        <v>1587</v>
      </c>
      <c r="T267" s="34">
        <v>1477</v>
      </c>
      <c r="U267" s="35">
        <f t="shared" si="97"/>
        <v>6340</v>
      </c>
      <c r="V267" s="35">
        <f t="shared" si="97"/>
        <v>6160</v>
      </c>
      <c r="W267" s="44">
        <f t="shared" si="96"/>
        <v>0.97160883280757093</v>
      </c>
      <c r="X267" s="37" t="s">
        <v>664</v>
      </c>
    </row>
    <row r="268" spans="1:24" ht="121.5" customHeight="1">
      <c r="A268" s="31">
        <v>214</v>
      </c>
      <c r="B268" s="31" t="s">
        <v>176</v>
      </c>
      <c r="C268" s="31" t="s">
        <v>435</v>
      </c>
      <c r="D268" s="31" t="s">
        <v>344</v>
      </c>
      <c r="E268" s="32" t="s">
        <v>612</v>
      </c>
      <c r="F268" s="32" t="s">
        <v>175</v>
      </c>
      <c r="G268" s="33"/>
      <c r="H268" s="33"/>
      <c r="I268" s="33"/>
      <c r="J268" s="33"/>
      <c r="K268" s="33"/>
      <c r="L268" s="33"/>
      <c r="M268" s="34">
        <v>6</v>
      </c>
      <c r="N268" s="34">
        <v>0</v>
      </c>
      <c r="O268" s="34">
        <v>6</v>
      </c>
      <c r="P268" s="34">
        <v>0</v>
      </c>
      <c r="Q268" s="34">
        <v>6</v>
      </c>
      <c r="R268" s="34">
        <v>0</v>
      </c>
      <c r="S268" s="34">
        <v>6</v>
      </c>
      <c r="T268" s="34">
        <v>0</v>
      </c>
      <c r="U268" s="35">
        <f t="shared" si="97"/>
        <v>24</v>
      </c>
      <c r="V268" s="35">
        <f t="shared" si="97"/>
        <v>0</v>
      </c>
      <c r="W268" s="44">
        <f t="shared" si="96"/>
        <v>0</v>
      </c>
      <c r="X268" s="37" t="s">
        <v>664</v>
      </c>
    </row>
    <row r="269" spans="1:24" ht="121.5" customHeight="1">
      <c r="A269" s="31">
        <v>215</v>
      </c>
      <c r="B269" s="31" t="s">
        <v>176</v>
      </c>
      <c r="C269" s="31" t="s">
        <v>435</v>
      </c>
      <c r="D269" s="31" t="s">
        <v>344</v>
      </c>
      <c r="E269" s="32" t="s">
        <v>613</v>
      </c>
      <c r="F269" s="32" t="s">
        <v>175</v>
      </c>
      <c r="G269" s="33"/>
      <c r="H269" s="33"/>
      <c r="I269" s="33"/>
      <c r="J269" s="33"/>
      <c r="K269" s="33"/>
      <c r="L269" s="33"/>
      <c r="M269" s="34">
        <v>6</v>
      </c>
      <c r="N269" s="34">
        <v>4</v>
      </c>
      <c r="O269" s="34">
        <v>6</v>
      </c>
      <c r="P269" s="34">
        <v>0</v>
      </c>
      <c r="Q269" s="34">
        <v>6</v>
      </c>
      <c r="R269" s="34">
        <v>13</v>
      </c>
      <c r="S269" s="34">
        <v>6</v>
      </c>
      <c r="T269" s="34">
        <v>14</v>
      </c>
      <c r="U269" s="35">
        <f t="shared" si="97"/>
        <v>24</v>
      </c>
      <c r="V269" s="35">
        <f t="shared" si="97"/>
        <v>31</v>
      </c>
      <c r="W269" s="44">
        <f t="shared" si="96"/>
        <v>1.2916666666666667</v>
      </c>
      <c r="X269" s="37" t="s">
        <v>664</v>
      </c>
    </row>
    <row r="270" spans="1:24" ht="90" customHeight="1">
      <c r="A270" s="31">
        <v>216</v>
      </c>
      <c r="B270" s="31" t="s">
        <v>176</v>
      </c>
      <c r="C270" s="31" t="s">
        <v>435</v>
      </c>
      <c r="D270" s="31" t="s">
        <v>390</v>
      </c>
      <c r="E270" s="32" t="s">
        <v>191</v>
      </c>
      <c r="F270" s="32" t="s">
        <v>101</v>
      </c>
      <c r="G270" s="33"/>
      <c r="H270" s="33"/>
      <c r="I270" s="33"/>
      <c r="J270" s="33"/>
      <c r="K270" s="33"/>
      <c r="L270" s="33"/>
      <c r="M270" s="41"/>
      <c r="N270" s="41"/>
      <c r="O270" s="41"/>
      <c r="P270" s="41"/>
      <c r="Q270" s="41"/>
      <c r="R270" s="41"/>
      <c r="S270" s="41"/>
      <c r="T270" s="41"/>
      <c r="U270" s="41">
        <f t="shared" si="97"/>
        <v>0</v>
      </c>
      <c r="V270" s="41">
        <f t="shared" si="98"/>
        <v>0</v>
      </c>
      <c r="W270" s="42" t="e">
        <f t="shared" si="96"/>
        <v>#DIV/0!</v>
      </c>
      <c r="X270" s="41">
        <f t="shared" si="98"/>
        <v>0</v>
      </c>
    </row>
    <row r="271" spans="1:24" ht="121.5" customHeight="1">
      <c r="A271" s="31">
        <v>217</v>
      </c>
      <c r="B271" s="31" t="s">
        <v>434</v>
      </c>
      <c r="C271" s="31" t="s">
        <v>435</v>
      </c>
      <c r="D271" s="31" t="s">
        <v>390</v>
      </c>
      <c r="E271" s="32" t="s">
        <v>641</v>
      </c>
      <c r="F271" s="63" t="s">
        <v>102</v>
      </c>
      <c r="G271" s="33">
        <v>2032</v>
      </c>
      <c r="H271" s="33">
        <v>2079</v>
      </c>
      <c r="I271" s="33">
        <v>2109</v>
      </c>
      <c r="J271" s="33">
        <v>2112</v>
      </c>
      <c r="K271" s="33">
        <v>2112</v>
      </c>
      <c r="L271" s="33">
        <v>2112</v>
      </c>
      <c r="M271" s="34">
        <v>520</v>
      </c>
      <c r="N271" s="34">
        <v>558</v>
      </c>
      <c r="O271" s="34">
        <v>579</v>
      </c>
      <c r="P271" s="34">
        <v>552</v>
      </c>
      <c r="Q271" s="34">
        <v>549</v>
      </c>
      <c r="R271" s="34">
        <v>580</v>
      </c>
      <c r="S271" s="34">
        <v>559</v>
      </c>
      <c r="T271" s="34">
        <v>520</v>
      </c>
      <c r="U271" s="35">
        <f t="shared" si="97"/>
        <v>2207</v>
      </c>
      <c r="V271" s="35">
        <f t="shared" si="97"/>
        <v>2210</v>
      </c>
      <c r="W271" s="44">
        <f t="shared" si="96"/>
        <v>1.0013593112822836</v>
      </c>
      <c r="X271" s="37" t="s">
        <v>664</v>
      </c>
    </row>
    <row r="272" spans="1:24" ht="90" customHeight="1">
      <c r="A272" s="31">
        <v>218</v>
      </c>
      <c r="B272" s="31" t="s">
        <v>176</v>
      </c>
      <c r="C272" s="31" t="s">
        <v>435</v>
      </c>
      <c r="D272" s="31" t="s">
        <v>390</v>
      </c>
      <c r="E272" s="32" t="s">
        <v>614</v>
      </c>
      <c r="F272" s="32" t="s">
        <v>175</v>
      </c>
      <c r="G272" s="33"/>
      <c r="H272" s="33"/>
      <c r="I272" s="33"/>
      <c r="J272" s="33"/>
      <c r="K272" s="33"/>
      <c r="L272" s="33"/>
      <c r="M272" s="41"/>
      <c r="N272" s="41"/>
      <c r="O272" s="41"/>
      <c r="P272" s="41"/>
      <c r="Q272" s="41"/>
      <c r="R272" s="41"/>
      <c r="S272" s="41"/>
      <c r="T272" s="41"/>
      <c r="U272" s="41">
        <f t="shared" si="97"/>
        <v>0</v>
      </c>
      <c r="V272" s="41">
        <f t="shared" si="98"/>
        <v>0</v>
      </c>
      <c r="W272" s="42" t="e">
        <f t="shared" si="96"/>
        <v>#DIV/0!</v>
      </c>
      <c r="X272" s="41">
        <f t="shared" si="98"/>
        <v>0</v>
      </c>
    </row>
    <row r="273" spans="1:24" ht="121.5" customHeight="1">
      <c r="A273" s="31">
        <v>219</v>
      </c>
      <c r="B273" s="31" t="s">
        <v>434</v>
      </c>
      <c r="C273" s="31" t="s">
        <v>435</v>
      </c>
      <c r="D273" s="31" t="s">
        <v>645</v>
      </c>
      <c r="E273" s="32" t="s">
        <v>642</v>
      </c>
      <c r="F273" s="32" t="s">
        <v>121</v>
      </c>
      <c r="G273" s="33">
        <v>7</v>
      </c>
      <c r="H273" s="33">
        <v>8</v>
      </c>
      <c r="I273" s="33">
        <v>4</v>
      </c>
      <c r="J273" s="33">
        <v>4</v>
      </c>
      <c r="K273" s="33">
        <v>4</v>
      </c>
      <c r="L273" s="33">
        <v>4</v>
      </c>
      <c r="M273" s="34">
        <v>0</v>
      </c>
      <c r="N273" s="34">
        <v>0</v>
      </c>
      <c r="O273" s="34">
        <v>0</v>
      </c>
      <c r="P273" s="34">
        <v>0</v>
      </c>
      <c r="Q273" s="34">
        <v>0</v>
      </c>
      <c r="R273" s="34">
        <v>0</v>
      </c>
      <c r="S273" s="34">
        <v>0</v>
      </c>
      <c r="T273" s="34">
        <v>0</v>
      </c>
      <c r="U273" s="35">
        <f t="shared" si="97"/>
        <v>0</v>
      </c>
      <c r="V273" s="35">
        <f t="shared" si="97"/>
        <v>0</v>
      </c>
      <c r="W273" s="44" t="e">
        <f t="shared" si="96"/>
        <v>#DIV/0!</v>
      </c>
      <c r="X273" s="37" t="s">
        <v>664</v>
      </c>
    </row>
    <row r="274" spans="1:24" ht="121.5" customHeight="1">
      <c r="A274" s="31">
        <v>220</v>
      </c>
      <c r="B274" s="31" t="s">
        <v>176</v>
      </c>
      <c r="C274" s="31" t="s">
        <v>435</v>
      </c>
      <c r="D274" s="31" t="s">
        <v>645</v>
      </c>
      <c r="E274" s="32" t="s">
        <v>643</v>
      </c>
      <c r="F274" s="32" t="s">
        <v>175</v>
      </c>
      <c r="G274" s="33">
        <v>51084</v>
      </c>
      <c r="H274" s="33">
        <v>50054</v>
      </c>
      <c r="I274" s="33">
        <v>50229</v>
      </c>
      <c r="J274" s="33">
        <v>50229</v>
      </c>
      <c r="K274" s="33">
        <v>50229</v>
      </c>
      <c r="L274" s="33">
        <v>50229</v>
      </c>
      <c r="M274" s="34">
        <v>10410</v>
      </c>
      <c r="N274" s="34">
        <v>10282</v>
      </c>
      <c r="O274" s="34">
        <v>11992</v>
      </c>
      <c r="P274" s="34">
        <v>13749</v>
      </c>
      <c r="Q274" s="34">
        <v>13150</v>
      </c>
      <c r="R274" s="34">
        <v>12279</v>
      </c>
      <c r="S274" s="34">
        <v>11868</v>
      </c>
      <c r="T274" s="34">
        <v>13042</v>
      </c>
      <c r="U274" s="35">
        <f t="shared" si="97"/>
        <v>47420</v>
      </c>
      <c r="V274" s="35">
        <f t="shared" si="97"/>
        <v>49352</v>
      </c>
      <c r="W274" s="44">
        <f t="shared" si="96"/>
        <v>1.0407423028258118</v>
      </c>
      <c r="X274" s="37" t="s">
        <v>664</v>
      </c>
    </row>
    <row r="275" spans="1:24" ht="90" customHeight="1">
      <c r="A275" s="31">
        <v>221</v>
      </c>
      <c r="B275" s="31" t="s">
        <v>176</v>
      </c>
      <c r="C275" s="31" t="s">
        <v>435</v>
      </c>
      <c r="D275" s="31" t="s">
        <v>645</v>
      </c>
      <c r="E275" s="32" t="s">
        <v>271</v>
      </c>
      <c r="F275" s="32" t="s">
        <v>175</v>
      </c>
      <c r="G275" s="33"/>
      <c r="H275" s="33"/>
      <c r="I275" s="33"/>
      <c r="J275" s="33"/>
      <c r="K275" s="33"/>
      <c r="L275" s="33"/>
      <c r="M275" s="33"/>
      <c r="N275" s="33">
        <v>55</v>
      </c>
      <c r="O275" s="33"/>
      <c r="P275" s="33">
        <v>33</v>
      </c>
      <c r="Q275" s="33"/>
      <c r="R275" s="33">
        <v>28</v>
      </c>
      <c r="S275" s="33"/>
      <c r="T275" s="33">
        <v>33</v>
      </c>
      <c r="U275" s="33">
        <f t="shared" si="97"/>
        <v>0</v>
      </c>
      <c r="V275" s="33">
        <f t="shared" si="98"/>
        <v>149</v>
      </c>
      <c r="W275" s="44" t="e">
        <f t="shared" si="96"/>
        <v>#DIV/0!</v>
      </c>
      <c r="X275" s="53" t="s">
        <v>667</v>
      </c>
    </row>
    <row r="276" spans="1:24" ht="90" customHeight="1">
      <c r="A276" s="31">
        <v>222</v>
      </c>
      <c r="B276" s="31" t="s">
        <v>176</v>
      </c>
      <c r="C276" s="31" t="s">
        <v>418</v>
      </c>
      <c r="D276" s="31" t="s">
        <v>645</v>
      </c>
      <c r="E276" s="32" t="s">
        <v>644</v>
      </c>
      <c r="F276" s="32" t="s">
        <v>175</v>
      </c>
      <c r="G276" s="33"/>
      <c r="H276" s="33"/>
      <c r="I276" s="33"/>
      <c r="J276" s="33"/>
      <c r="K276" s="33"/>
      <c r="L276" s="33"/>
      <c r="M276" s="41"/>
      <c r="N276" s="41"/>
      <c r="O276" s="41"/>
      <c r="P276" s="41"/>
      <c r="Q276" s="41"/>
      <c r="R276" s="41"/>
      <c r="S276" s="41"/>
      <c r="T276" s="41"/>
      <c r="U276" s="41">
        <f t="shared" si="97"/>
        <v>0</v>
      </c>
      <c r="V276" s="41">
        <f t="shared" si="98"/>
        <v>0</v>
      </c>
      <c r="W276" s="42" t="e">
        <f t="shared" si="96"/>
        <v>#DIV/0!</v>
      </c>
      <c r="X276" s="41">
        <f t="shared" si="98"/>
        <v>0</v>
      </c>
    </row>
    <row r="277" spans="1:24" ht="90" customHeight="1">
      <c r="A277" s="31">
        <v>223</v>
      </c>
      <c r="B277" s="31" t="s">
        <v>434</v>
      </c>
      <c r="C277" s="31" t="s">
        <v>418</v>
      </c>
      <c r="D277" s="31" t="s">
        <v>512</v>
      </c>
      <c r="E277" s="32" t="s">
        <v>615</v>
      </c>
      <c r="F277" s="32" t="s">
        <v>160</v>
      </c>
      <c r="G277" s="33"/>
      <c r="H277" s="33"/>
      <c r="I277" s="33"/>
      <c r="J277" s="33"/>
      <c r="K277" s="33"/>
      <c r="L277" s="33"/>
      <c r="M277" s="41"/>
      <c r="N277" s="41"/>
      <c r="O277" s="41"/>
      <c r="P277" s="41"/>
      <c r="Q277" s="41"/>
      <c r="R277" s="41"/>
      <c r="S277" s="41"/>
      <c r="T277" s="41"/>
      <c r="U277" s="41">
        <f t="shared" si="97"/>
        <v>0</v>
      </c>
      <c r="V277" s="41">
        <f t="shared" si="98"/>
        <v>0</v>
      </c>
      <c r="W277" s="42" t="e">
        <f t="shared" si="96"/>
        <v>#DIV/0!</v>
      </c>
      <c r="X277" s="41">
        <f t="shared" si="98"/>
        <v>0</v>
      </c>
    </row>
    <row r="278" spans="1:24" ht="90" customHeight="1">
      <c r="A278" s="31">
        <v>224</v>
      </c>
      <c r="B278" s="31" t="s">
        <v>176</v>
      </c>
      <c r="C278" s="31" t="s">
        <v>418</v>
      </c>
      <c r="D278" s="31" t="s">
        <v>645</v>
      </c>
      <c r="E278" s="32" t="s">
        <v>616</v>
      </c>
      <c r="F278" s="32" t="s">
        <v>175</v>
      </c>
      <c r="G278" s="33"/>
      <c r="H278" s="33"/>
      <c r="I278" s="33"/>
      <c r="J278" s="33"/>
      <c r="K278" s="33"/>
      <c r="L278" s="33"/>
      <c r="M278" s="41"/>
      <c r="N278" s="41"/>
      <c r="O278" s="41"/>
      <c r="P278" s="41"/>
      <c r="Q278" s="41"/>
      <c r="R278" s="41"/>
      <c r="S278" s="41"/>
      <c r="T278" s="41"/>
      <c r="U278" s="41">
        <f t="shared" si="97"/>
        <v>0</v>
      </c>
      <c r="V278" s="41">
        <f t="shared" si="98"/>
        <v>0</v>
      </c>
      <c r="W278" s="42" t="e">
        <f t="shared" si="96"/>
        <v>#DIV/0!</v>
      </c>
      <c r="X278" s="41">
        <f t="shared" si="98"/>
        <v>0</v>
      </c>
    </row>
    <row r="279" spans="1:24" ht="90" customHeight="1">
      <c r="A279" s="31">
        <v>225</v>
      </c>
      <c r="B279" s="31" t="s">
        <v>176</v>
      </c>
      <c r="C279" s="31" t="s">
        <v>435</v>
      </c>
      <c r="D279" s="31" t="s">
        <v>647</v>
      </c>
      <c r="E279" s="32" t="s">
        <v>617</v>
      </c>
      <c r="F279" s="32" t="s">
        <v>175</v>
      </c>
      <c r="G279" s="33"/>
      <c r="H279" s="33"/>
      <c r="I279" s="33"/>
      <c r="J279" s="33"/>
      <c r="K279" s="33"/>
      <c r="L279" s="33"/>
      <c r="M279" s="33"/>
      <c r="N279" s="33"/>
      <c r="O279" s="33"/>
      <c r="P279" s="33"/>
      <c r="Q279" s="33"/>
      <c r="R279" s="33"/>
      <c r="S279" s="33"/>
      <c r="T279" s="33"/>
      <c r="U279" s="33">
        <f t="shared" si="97"/>
        <v>0</v>
      </c>
      <c r="V279" s="33">
        <f t="shared" si="98"/>
        <v>0</v>
      </c>
      <c r="W279" s="44" t="e">
        <f t="shared" si="96"/>
        <v>#DIV/0!</v>
      </c>
      <c r="X279" s="47" t="s">
        <v>665</v>
      </c>
    </row>
    <row r="280" spans="1:24" ht="90" customHeight="1">
      <c r="A280" s="31">
        <v>226</v>
      </c>
      <c r="B280" s="31" t="s">
        <v>176</v>
      </c>
      <c r="C280" s="31" t="s">
        <v>435</v>
      </c>
      <c r="D280" s="31" t="s">
        <v>647</v>
      </c>
      <c r="E280" s="32" t="s">
        <v>618</v>
      </c>
      <c r="F280" s="32" t="s">
        <v>175</v>
      </c>
      <c r="G280" s="33"/>
      <c r="H280" s="33"/>
      <c r="I280" s="33"/>
      <c r="J280" s="33"/>
      <c r="K280" s="33"/>
      <c r="L280" s="33"/>
      <c r="M280" s="33"/>
      <c r="N280" s="33"/>
      <c r="O280" s="33"/>
      <c r="P280" s="33"/>
      <c r="Q280" s="33"/>
      <c r="R280" s="33"/>
      <c r="S280" s="33"/>
      <c r="T280" s="33"/>
      <c r="U280" s="33">
        <f t="shared" si="97"/>
        <v>0</v>
      </c>
      <c r="V280" s="33">
        <f t="shared" si="98"/>
        <v>0</v>
      </c>
      <c r="W280" s="44" t="e">
        <f t="shared" si="96"/>
        <v>#DIV/0!</v>
      </c>
      <c r="X280" s="47" t="s">
        <v>665</v>
      </c>
    </row>
    <row r="281" spans="1:24" ht="90" customHeight="1">
      <c r="A281" s="31">
        <v>227</v>
      </c>
      <c r="B281" s="31" t="s">
        <v>176</v>
      </c>
      <c r="C281" s="31" t="s">
        <v>435</v>
      </c>
      <c r="D281" s="31" t="s">
        <v>647</v>
      </c>
      <c r="E281" s="32" t="s">
        <v>619</v>
      </c>
      <c r="F281" s="32" t="s">
        <v>175</v>
      </c>
      <c r="G281" s="33"/>
      <c r="H281" s="33"/>
      <c r="I281" s="33"/>
      <c r="J281" s="33"/>
      <c r="K281" s="33"/>
      <c r="L281" s="33"/>
      <c r="M281" s="33"/>
      <c r="N281" s="33"/>
      <c r="O281" s="33"/>
      <c r="P281" s="33"/>
      <c r="Q281" s="33"/>
      <c r="R281" s="33"/>
      <c r="S281" s="33"/>
      <c r="T281" s="33"/>
      <c r="U281" s="33">
        <f t="shared" si="97"/>
        <v>0</v>
      </c>
      <c r="V281" s="33">
        <f t="shared" si="98"/>
        <v>0</v>
      </c>
      <c r="W281" s="44" t="e">
        <f t="shared" si="96"/>
        <v>#DIV/0!</v>
      </c>
      <c r="X281" s="47" t="s">
        <v>665</v>
      </c>
    </row>
    <row r="282" spans="1:24" ht="90" customHeight="1">
      <c r="A282" s="31">
        <v>228</v>
      </c>
      <c r="B282" s="31" t="s">
        <v>176</v>
      </c>
      <c r="C282" s="31" t="s">
        <v>435</v>
      </c>
      <c r="D282" s="31" t="s">
        <v>647</v>
      </c>
      <c r="E282" s="32" t="s">
        <v>620</v>
      </c>
      <c r="F282" s="32" t="s">
        <v>175</v>
      </c>
      <c r="G282" s="33"/>
      <c r="H282" s="33"/>
      <c r="I282" s="33"/>
      <c r="J282" s="33"/>
      <c r="K282" s="33"/>
      <c r="L282" s="33"/>
      <c r="M282" s="33"/>
      <c r="N282" s="33"/>
      <c r="O282" s="33"/>
      <c r="P282" s="33"/>
      <c r="Q282" s="33"/>
      <c r="R282" s="33"/>
      <c r="S282" s="33"/>
      <c r="T282" s="33"/>
      <c r="U282" s="33">
        <f t="shared" si="97"/>
        <v>0</v>
      </c>
      <c r="V282" s="33">
        <f t="shared" si="98"/>
        <v>0</v>
      </c>
      <c r="W282" s="44" t="e">
        <f t="shared" si="96"/>
        <v>#DIV/0!</v>
      </c>
      <c r="X282" s="47" t="s">
        <v>665</v>
      </c>
    </row>
    <row r="283" spans="1:24" ht="90" customHeight="1">
      <c r="A283" s="31">
        <v>229</v>
      </c>
      <c r="B283" s="31" t="s">
        <v>176</v>
      </c>
      <c r="C283" s="31" t="s">
        <v>435</v>
      </c>
      <c r="D283" s="31" t="s">
        <v>647</v>
      </c>
      <c r="E283" s="32" t="s">
        <v>621</v>
      </c>
      <c r="F283" s="32" t="s">
        <v>175</v>
      </c>
      <c r="G283" s="33"/>
      <c r="H283" s="33"/>
      <c r="I283" s="33"/>
      <c r="J283" s="33"/>
      <c r="K283" s="33"/>
      <c r="L283" s="33"/>
      <c r="M283" s="33"/>
      <c r="N283" s="33"/>
      <c r="O283" s="33"/>
      <c r="P283" s="33"/>
      <c r="Q283" s="33"/>
      <c r="R283" s="33"/>
      <c r="S283" s="33"/>
      <c r="T283" s="33"/>
      <c r="U283" s="33">
        <f t="shared" si="97"/>
        <v>0</v>
      </c>
      <c r="V283" s="33">
        <f t="shared" si="98"/>
        <v>0</v>
      </c>
      <c r="W283" s="44" t="e">
        <f t="shared" si="96"/>
        <v>#DIV/0!</v>
      </c>
      <c r="X283" s="47" t="s">
        <v>665</v>
      </c>
    </row>
    <row r="284" spans="1:24" ht="121.5" customHeight="1">
      <c r="A284" s="31">
        <v>230</v>
      </c>
      <c r="B284" s="31" t="s">
        <v>346</v>
      </c>
      <c r="C284" s="31" t="s">
        <v>396</v>
      </c>
      <c r="D284" s="31" t="s">
        <v>645</v>
      </c>
      <c r="E284" s="32" t="s">
        <v>260</v>
      </c>
      <c r="F284" s="32" t="s">
        <v>111</v>
      </c>
      <c r="G284" s="33">
        <v>7854</v>
      </c>
      <c r="H284" s="33">
        <v>7481</v>
      </c>
      <c r="I284" s="33">
        <v>7260</v>
      </c>
      <c r="J284" s="33">
        <v>7288</v>
      </c>
      <c r="K284" s="33">
        <v>7288</v>
      </c>
      <c r="L284" s="33">
        <v>7288</v>
      </c>
      <c r="M284" s="34">
        <v>1300</v>
      </c>
      <c r="N284" s="34">
        <v>1293</v>
      </c>
      <c r="O284" s="34">
        <v>1495</v>
      </c>
      <c r="P284" s="34">
        <v>1555</v>
      </c>
      <c r="Q284" s="34">
        <v>1449</v>
      </c>
      <c r="R284" s="34">
        <v>1602</v>
      </c>
      <c r="S284" s="34">
        <v>1432</v>
      </c>
      <c r="T284" s="34">
        <v>1552</v>
      </c>
      <c r="U284" s="35">
        <f t="shared" si="97"/>
        <v>5676</v>
      </c>
      <c r="V284" s="35">
        <f t="shared" si="97"/>
        <v>6002</v>
      </c>
      <c r="W284" s="36">
        <f t="shared" si="96"/>
        <v>1.0574348132487668</v>
      </c>
      <c r="X284" s="37" t="s">
        <v>664</v>
      </c>
    </row>
    <row r="285" spans="1:24" ht="90" customHeight="1">
      <c r="A285" s="31">
        <v>231</v>
      </c>
      <c r="B285" s="31" t="s">
        <v>346</v>
      </c>
      <c r="C285" s="31" t="s">
        <v>396</v>
      </c>
      <c r="D285" s="31" t="s">
        <v>379</v>
      </c>
      <c r="E285" s="32" t="s">
        <v>0</v>
      </c>
      <c r="F285" s="32" t="s">
        <v>120</v>
      </c>
      <c r="G285" s="33"/>
      <c r="H285" s="33"/>
      <c r="I285" s="33"/>
      <c r="J285" s="33"/>
      <c r="K285" s="33"/>
      <c r="L285" s="33"/>
      <c r="M285" s="46"/>
      <c r="N285" s="46"/>
      <c r="O285" s="46"/>
      <c r="P285" s="46"/>
      <c r="Q285" s="46"/>
      <c r="R285" s="46"/>
      <c r="S285" s="46"/>
      <c r="T285" s="46"/>
      <c r="U285" s="46">
        <v>155</v>
      </c>
      <c r="V285" s="46">
        <v>155</v>
      </c>
      <c r="W285" s="44">
        <f t="shared" si="96"/>
        <v>1</v>
      </c>
      <c r="X285" s="47" t="s">
        <v>665</v>
      </c>
    </row>
    <row r="286" spans="1:24">
      <c r="A286" s="22"/>
      <c r="B286" s="17"/>
      <c r="C286" s="17"/>
      <c r="D286" s="17"/>
    </row>
    <row r="287" spans="1:24">
      <c r="A287" s="22"/>
      <c r="B287" s="17"/>
      <c r="C287" s="17"/>
      <c r="D287" s="17"/>
    </row>
    <row r="288" spans="1:24">
      <c r="A288" s="22"/>
      <c r="B288" s="17"/>
      <c r="C288" s="17"/>
      <c r="D288" s="17"/>
    </row>
    <row r="289" spans="1:4">
      <c r="A289" s="22"/>
      <c r="B289" s="17"/>
      <c r="C289" s="17"/>
      <c r="D289" s="17"/>
    </row>
    <row r="290" spans="1:4">
      <c r="A290" s="22"/>
      <c r="B290" s="17"/>
      <c r="C290" s="17"/>
      <c r="D290" s="17"/>
    </row>
    <row r="291" spans="1:4">
      <c r="A291" s="22"/>
      <c r="B291" s="17"/>
      <c r="C291" s="17"/>
      <c r="D291" s="17"/>
    </row>
    <row r="292" spans="1:4">
      <c r="A292" s="22"/>
      <c r="B292" s="17"/>
      <c r="C292" s="17"/>
      <c r="D292" s="17"/>
    </row>
    <row r="293" spans="1:4">
      <c r="A293" s="22"/>
      <c r="B293" s="17"/>
      <c r="C293" s="17"/>
      <c r="D293" s="17"/>
    </row>
    <row r="294" spans="1:4">
      <c r="A294" s="22"/>
      <c r="B294" s="17"/>
      <c r="C294" s="17"/>
      <c r="D294" s="17"/>
    </row>
    <row r="295" spans="1:4">
      <c r="A295" s="22"/>
      <c r="B295" s="17"/>
      <c r="C295" s="17"/>
      <c r="D295" s="17"/>
    </row>
    <row r="296" spans="1:4">
      <c r="A296" s="22"/>
      <c r="B296" s="17"/>
      <c r="C296" s="17"/>
      <c r="D296" s="17"/>
    </row>
    <row r="297" spans="1:4">
      <c r="A297" s="22"/>
      <c r="B297" s="17"/>
      <c r="C297" s="17"/>
      <c r="D297" s="17"/>
    </row>
    <row r="298" spans="1:4">
      <c r="A298" s="22"/>
      <c r="B298" s="17"/>
      <c r="C298" s="17"/>
      <c r="D298" s="17"/>
    </row>
    <row r="299" spans="1:4">
      <c r="A299" s="22"/>
      <c r="B299" s="17"/>
      <c r="C299" s="17"/>
      <c r="D299" s="17"/>
    </row>
    <row r="300" spans="1:4">
      <c r="A300" s="22"/>
      <c r="B300" s="17"/>
      <c r="C300" s="17"/>
      <c r="D300" s="17"/>
    </row>
    <row r="301" spans="1:4">
      <c r="A301" s="22"/>
      <c r="B301" s="17"/>
      <c r="C301" s="17"/>
      <c r="D301" s="17"/>
    </row>
    <row r="302" spans="1:4">
      <c r="A302" s="22"/>
      <c r="B302" s="17"/>
      <c r="C302" s="17"/>
      <c r="D302" s="17"/>
    </row>
    <row r="303" spans="1:4">
      <c r="A303" s="22"/>
      <c r="B303" s="17"/>
      <c r="C303" s="17"/>
      <c r="D303" s="17"/>
    </row>
    <row r="304" spans="1:4">
      <c r="A304" s="22"/>
      <c r="B304" s="17"/>
      <c r="C304" s="17"/>
      <c r="D304" s="17"/>
    </row>
    <row r="305" spans="1:4">
      <c r="A305" s="22"/>
      <c r="B305" s="17"/>
      <c r="C305" s="17"/>
      <c r="D305" s="17"/>
    </row>
    <row r="306" spans="1:4">
      <c r="A306" s="22"/>
      <c r="B306" s="17"/>
      <c r="C306" s="17"/>
      <c r="D306" s="17"/>
    </row>
    <row r="307" spans="1:4">
      <c r="A307" s="22"/>
      <c r="B307" s="17"/>
      <c r="C307" s="17"/>
      <c r="D307" s="17"/>
    </row>
    <row r="308" spans="1:4">
      <c r="A308" s="22"/>
      <c r="B308" s="17"/>
      <c r="C308" s="17"/>
      <c r="D308" s="17"/>
    </row>
    <row r="309" spans="1:4">
      <c r="A309" s="22"/>
      <c r="B309" s="17"/>
      <c r="C309" s="17"/>
      <c r="D309" s="17"/>
    </row>
    <row r="310" spans="1:4">
      <c r="A310" s="22"/>
      <c r="B310" s="17"/>
      <c r="C310" s="17"/>
      <c r="D310" s="17"/>
    </row>
    <row r="311" spans="1:4">
      <c r="A311" s="22"/>
      <c r="B311" s="17"/>
      <c r="C311" s="17"/>
      <c r="D311" s="17"/>
    </row>
    <row r="312" spans="1:4">
      <c r="A312" s="22"/>
      <c r="B312" s="17"/>
      <c r="C312" s="17"/>
      <c r="D312" s="17"/>
    </row>
    <row r="313" spans="1:4">
      <c r="A313" s="22"/>
      <c r="B313" s="17"/>
      <c r="C313" s="17"/>
      <c r="D313" s="17"/>
    </row>
    <row r="314" spans="1:4">
      <c r="A314" s="22"/>
      <c r="B314" s="17"/>
      <c r="C314" s="17"/>
      <c r="D314" s="17"/>
    </row>
    <row r="315" spans="1:4">
      <c r="A315" s="22"/>
      <c r="B315" s="17"/>
      <c r="C315" s="17"/>
      <c r="D315" s="17"/>
    </row>
    <row r="316" spans="1:4">
      <c r="A316" s="22"/>
      <c r="B316" s="17"/>
      <c r="C316" s="17"/>
      <c r="D316" s="17"/>
    </row>
    <row r="317" spans="1:4">
      <c r="A317" s="22"/>
      <c r="B317" s="17"/>
      <c r="C317" s="17"/>
      <c r="D317" s="17"/>
    </row>
    <row r="318" spans="1:4">
      <c r="A318" s="22"/>
      <c r="B318" s="17"/>
      <c r="C318" s="17"/>
      <c r="D318" s="17"/>
    </row>
    <row r="319" spans="1:4">
      <c r="A319" s="22"/>
      <c r="B319" s="17"/>
      <c r="C319" s="17"/>
      <c r="D319" s="17"/>
    </row>
    <row r="320" spans="1:4">
      <c r="A320" s="22"/>
      <c r="B320" s="17"/>
      <c r="C320" s="17"/>
      <c r="D320" s="17"/>
    </row>
    <row r="321" spans="1:4">
      <c r="A321" s="22"/>
      <c r="B321" s="17"/>
      <c r="C321" s="17"/>
      <c r="D321" s="17"/>
    </row>
    <row r="322" spans="1:4">
      <c r="A322" s="22"/>
      <c r="B322" s="17"/>
      <c r="C322" s="17"/>
      <c r="D322" s="17"/>
    </row>
    <row r="323" spans="1:4">
      <c r="A323" s="22"/>
      <c r="B323" s="17"/>
      <c r="C323" s="17"/>
      <c r="D323" s="17"/>
    </row>
    <row r="324" spans="1:4">
      <c r="A324" s="22"/>
      <c r="B324" s="17"/>
      <c r="C324" s="17"/>
      <c r="D324" s="17"/>
    </row>
    <row r="325" spans="1:4">
      <c r="A325" s="22"/>
      <c r="B325" s="17"/>
      <c r="C325" s="17"/>
      <c r="D325" s="17"/>
    </row>
    <row r="326" spans="1:4">
      <c r="A326" s="22"/>
      <c r="B326" s="17"/>
      <c r="C326" s="17"/>
      <c r="D326" s="17"/>
    </row>
    <row r="327" spans="1:4">
      <c r="A327" s="22"/>
      <c r="B327" s="17"/>
      <c r="C327" s="17"/>
      <c r="D327" s="17"/>
    </row>
    <row r="328" spans="1:4">
      <c r="A328" s="22"/>
      <c r="B328" s="17"/>
      <c r="C328" s="17"/>
      <c r="D328" s="17"/>
    </row>
    <row r="329" spans="1:4">
      <c r="A329" s="22"/>
      <c r="B329" s="17"/>
      <c r="C329" s="17"/>
      <c r="D329" s="17"/>
    </row>
    <row r="330" spans="1:4">
      <c r="A330" s="22"/>
      <c r="B330" s="17"/>
      <c r="C330" s="17"/>
      <c r="D330" s="17"/>
    </row>
  </sheetData>
  <dataConsolidate/>
  <mergeCells count="21">
    <mergeCell ref="A5:A7"/>
    <mergeCell ref="E5:E7"/>
    <mergeCell ref="B5:B7"/>
    <mergeCell ref="C4:G4"/>
    <mergeCell ref="G5:L6"/>
    <mergeCell ref="F5:F7"/>
    <mergeCell ref="D5:D7"/>
    <mergeCell ref="C5:C7"/>
    <mergeCell ref="H2:V2"/>
    <mergeCell ref="H4:V4"/>
    <mergeCell ref="M5:W5"/>
    <mergeCell ref="C2:G2"/>
    <mergeCell ref="H3:V3"/>
    <mergeCell ref="C3:G3"/>
    <mergeCell ref="X5:X7"/>
    <mergeCell ref="M6:N6"/>
    <mergeCell ref="O6:P6"/>
    <mergeCell ref="Q6:R6"/>
    <mergeCell ref="S6:T6"/>
    <mergeCell ref="U6:V6"/>
    <mergeCell ref="W6:W7"/>
  </mergeCells>
  <phoneticPr fontId="17" type="noConversion"/>
  <conditionalFormatting sqref="W12 W8 W16 W20 W24 W28 W32 W36 W40 W44 W48 W52 W62 W80 W85 W97 W101 W107 W111 W115 W123 W135 W147 W159 W167 W171 W175 W183 W187 W191 W195 W199 W203 W209 W213 W217 W221 W225 W237 W241 W248 W252 W256 W260 W267 W274 W278 W282 W14 W18 W22 W26 W30 W34 W38 W42 W46 W50 W54 W60 W64 W78 W89 W99 W103 W109 W113 W117 W129 W141 W153 W165 W169 W173 W181 W185 W189 W193 W197 W201 W211 W215 W219 W223 W227:W228 W230:W231 W235 W243 W246 W250 W254 W258 W262:W263 W265 W269 W272 W276 W280 W58 W205:W207 W239">
    <cfRule type="colorScale" priority="119">
      <colorScale>
        <cfvo type="num" val="0.9"/>
        <cfvo type="num" val="1"/>
        <cfvo type="num" val="1.1000000000000001"/>
        <color rgb="FFFF0000"/>
        <color rgb="FF00B050"/>
        <color rgb="FFFFFF00"/>
      </colorScale>
    </cfRule>
  </conditionalFormatting>
  <conditionalFormatting sqref="W11 W9 W13 W17 W21 W25 W29 W33 W37 W41 W45 W49 W53 W57 W59 W63 W71 W88 W94 W98 W102 W108 W112 W126 W138 W150 W162 W168 W172 W180 W184 W188 W192 W196 W200 W204 W210 W214 W218 W222 W226 W229 W232 W242 W249 W253 W257 W261 W264 W268 W279 W283 W19 W23 W27 W31 W35 W39 W43 W47 W51 W55 W61 W67 W79 W81:W82 W100 W104 W110 W114 W120 W132 W144 W156 W166 W170 W182 W186 W190 W194 W198 W202 W208 W212 W216 W220 W224 W236 W240 W244:W245 W251 W255 W259 W266 W270:W271 W277 W281 W77 W75 W90">
    <cfRule type="colorScale" priority="118">
      <colorScale>
        <cfvo type="num" val="0.9"/>
        <cfvo type="num" val="1"/>
        <cfvo type="num" val="1.1000000000000001"/>
        <color rgb="FFFF0000"/>
        <color rgb="FF00B050"/>
        <color rgb="FFFFFF00"/>
      </colorScale>
    </cfRule>
  </conditionalFormatting>
  <conditionalFormatting sqref="W284">
    <cfRule type="colorScale" priority="115">
      <colorScale>
        <cfvo type="num" val="0.9"/>
        <cfvo type="num" val="1"/>
        <cfvo type="num" val="1.1000000000000001"/>
        <color rgb="FFFF0000"/>
        <color rgb="FF00B050"/>
        <color rgb="FFFFFF00"/>
      </colorScale>
    </cfRule>
  </conditionalFormatting>
  <conditionalFormatting sqref="W285">
    <cfRule type="colorScale" priority="114">
      <colorScale>
        <cfvo type="num" val="0.9"/>
        <cfvo type="num" val="1"/>
        <cfvo type="num" val="1.1000000000000001"/>
        <color rgb="FFFF0000"/>
        <color rgb="FF00B050"/>
        <color rgb="FFFFFF00"/>
      </colorScale>
    </cfRule>
  </conditionalFormatting>
  <conditionalFormatting sqref="W174">
    <cfRule type="colorScale" priority="113">
      <colorScale>
        <cfvo type="num" val="0.9"/>
        <cfvo type="num" val="1"/>
        <cfvo type="num" val="1.1000000000000001"/>
        <color rgb="FFFF0000"/>
        <color rgb="FF00B050"/>
        <color rgb="FFFFFF00"/>
      </colorScale>
    </cfRule>
  </conditionalFormatting>
  <conditionalFormatting sqref="X117">
    <cfRule type="colorScale" priority="111">
      <colorScale>
        <cfvo type="num" val="0.9"/>
        <cfvo type="num" val="1"/>
        <cfvo type="num" val="1.1000000000000001"/>
        <color rgb="FFFF0000"/>
        <color rgb="FF00B050"/>
        <color rgb="FFFFFF00"/>
      </colorScale>
    </cfRule>
  </conditionalFormatting>
  <conditionalFormatting sqref="W91">
    <cfRule type="colorScale" priority="110">
      <colorScale>
        <cfvo type="num" val="0.9"/>
        <cfvo type="num" val="1"/>
        <cfvo type="num" val="1.1000000000000001"/>
        <color rgb="FFFF0000"/>
        <color rgb="FF00B050"/>
        <color rgb="FFFFFF00"/>
      </colorScale>
    </cfRule>
  </conditionalFormatting>
  <conditionalFormatting sqref="W96">
    <cfRule type="colorScale" priority="109">
      <colorScale>
        <cfvo type="num" val="0.9"/>
        <cfvo type="num" val="1"/>
        <cfvo type="num" val="1.1000000000000001"/>
        <color rgb="FFFF0000"/>
        <color rgb="FF00B050"/>
        <color rgb="FFFFFF00"/>
      </colorScale>
    </cfRule>
  </conditionalFormatting>
  <conditionalFormatting sqref="W238">
    <cfRule type="colorScale" priority="108">
      <colorScale>
        <cfvo type="num" val="0.9"/>
        <cfvo type="num" val="1"/>
        <cfvo type="num" val="1.1000000000000001"/>
        <color rgb="FFFF0000"/>
        <color rgb="FF00B050"/>
        <color rgb="FFFFFF00"/>
      </colorScale>
    </cfRule>
  </conditionalFormatting>
  <conditionalFormatting sqref="W275">
    <cfRule type="colorScale" priority="107">
      <colorScale>
        <cfvo type="num" val="0.9"/>
        <cfvo type="num" val="1"/>
        <cfvo type="num" val="1.1000000000000001"/>
        <color rgb="FFFF0000"/>
        <color rgb="FF00B050"/>
        <color rgb="FFFFFF00"/>
      </colorScale>
    </cfRule>
  </conditionalFormatting>
  <conditionalFormatting sqref="W273">
    <cfRule type="colorScale" priority="106">
      <colorScale>
        <cfvo type="num" val="0.9"/>
        <cfvo type="num" val="1"/>
        <cfvo type="num" val="1.1000000000000001"/>
        <color rgb="FFFF0000"/>
        <color rgb="FF00B050"/>
        <color rgb="FFFFFF00"/>
      </colorScale>
    </cfRule>
  </conditionalFormatting>
  <conditionalFormatting sqref="W10">
    <cfRule type="colorScale" priority="105">
      <colorScale>
        <cfvo type="num" val="0.9"/>
        <cfvo type="num" val="1"/>
        <cfvo type="num" val="1.1000000000000001"/>
        <color rgb="FFFF0000"/>
        <color rgb="FF00B050"/>
        <color rgb="FFFFFF00"/>
      </colorScale>
    </cfRule>
  </conditionalFormatting>
  <conditionalFormatting sqref="W15">
    <cfRule type="colorScale" priority="104">
      <colorScale>
        <cfvo type="num" val="0.9"/>
        <cfvo type="num" val="1"/>
        <cfvo type="num" val="1.1000000000000001"/>
        <color rgb="FFFF0000"/>
        <color rgb="FF00B050"/>
        <color rgb="FFFFFF00"/>
      </colorScale>
    </cfRule>
  </conditionalFormatting>
  <conditionalFormatting sqref="W56">
    <cfRule type="colorScale" priority="103">
      <colorScale>
        <cfvo type="num" val="0.9"/>
        <cfvo type="num" val="1"/>
        <cfvo type="num" val="1.1000000000000001"/>
        <color rgb="FFFF0000"/>
        <color rgb="FF00B050"/>
        <color rgb="FFFFFF00"/>
      </colorScale>
    </cfRule>
  </conditionalFormatting>
  <conditionalFormatting sqref="W70">
    <cfRule type="colorScale" priority="102">
      <colorScale>
        <cfvo type="num" val="0.9"/>
        <cfvo type="num" val="1"/>
        <cfvo type="num" val="1.1000000000000001"/>
        <color rgb="FFFF0000"/>
        <color rgb="FF00B050"/>
        <color rgb="FFFFFF00"/>
      </colorScale>
    </cfRule>
  </conditionalFormatting>
  <conditionalFormatting sqref="W74">
    <cfRule type="colorScale" priority="101">
      <colorScale>
        <cfvo type="num" val="0.9"/>
        <cfvo type="num" val="1"/>
        <cfvo type="num" val="1.1000000000000001"/>
        <color rgb="FFFF0000"/>
        <color rgb="FF00B050"/>
        <color rgb="FFFFFF00"/>
      </colorScale>
    </cfRule>
  </conditionalFormatting>
  <conditionalFormatting sqref="W76">
    <cfRule type="colorScale" priority="100">
      <colorScale>
        <cfvo type="num" val="0.9"/>
        <cfvo type="num" val="1"/>
        <cfvo type="num" val="1.1000000000000001"/>
        <color rgb="FFFF0000"/>
        <color rgb="FF00B050"/>
        <color rgb="FFFFFF00"/>
      </colorScale>
    </cfRule>
  </conditionalFormatting>
  <conditionalFormatting sqref="W95">
    <cfRule type="colorScale" priority="99">
      <colorScale>
        <cfvo type="num" val="0.9"/>
        <cfvo type="num" val="1"/>
        <cfvo type="num" val="1.1000000000000001"/>
        <color rgb="FFFF0000"/>
        <color rgb="FF00B050"/>
        <color rgb="FFFFFF00"/>
      </colorScale>
    </cfRule>
  </conditionalFormatting>
  <conditionalFormatting sqref="X123">
    <cfRule type="colorScale" priority="98">
      <colorScale>
        <cfvo type="num" val="0.9"/>
        <cfvo type="num" val="1"/>
        <cfvo type="num" val="1.1000000000000001"/>
        <color rgb="FFFF0000"/>
        <color rgb="FF00B050"/>
        <color rgb="FFFFFF00"/>
      </colorScale>
    </cfRule>
  </conditionalFormatting>
  <conditionalFormatting sqref="X126">
    <cfRule type="colorScale" priority="97">
      <colorScale>
        <cfvo type="num" val="0.9"/>
        <cfvo type="num" val="1"/>
        <cfvo type="num" val="1.1000000000000001"/>
        <color rgb="FFFF0000"/>
        <color rgb="FF00B050"/>
        <color rgb="FFFFFF00"/>
      </colorScale>
    </cfRule>
  </conditionalFormatting>
  <conditionalFormatting sqref="X129">
    <cfRule type="colorScale" priority="96">
      <colorScale>
        <cfvo type="num" val="0.9"/>
        <cfvo type="num" val="1"/>
        <cfvo type="num" val="1.1000000000000001"/>
        <color rgb="FFFF0000"/>
        <color rgb="FF00B050"/>
        <color rgb="FFFFFF00"/>
      </colorScale>
    </cfRule>
  </conditionalFormatting>
  <conditionalFormatting sqref="X132">
    <cfRule type="colorScale" priority="95">
      <colorScale>
        <cfvo type="num" val="0.9"/>
        <cfvo type="num" val="1"/>
        <cfvo type="num" val="1.1000000000000001"/>
        <color rgb="FFFF0000"/>
        <color rgb="FF00B050"/>
        <color rgb="FFFFFF00"/>
      </colorScale>
    </cfRule>
  </conditionalFormatting>
  <conditionalFormatting sqref="X135">
    <cfRule type="colorScale" priority="94">
      <colorScale>
        <cfvo type="num" val="0.9"/>
        <cfvo type="num" val="1"/>
        <cfvo type="num" val="1.1000000000000001"/>
        <color rgb="FFFF0000"/>
        <color rgb="FF00B050"/>
        <color rgb="FFFFFF00"/>
      </colorScale>
    </cfRule>
  </conditionalFormatting>
  <conditionalFormatting sqref="X138">
    <cfRule type="colorScale" priority="93">
      <colorScale>
        <cfvo type="num" val="0.9"/>
        <cfvo type="num" val="1"/>
        <cfvo type="num" val="1.1000000000000001"/>
        <color rgb="FFFF0000"/>
        <color rgb="FF00B050"/>
        <color rgb="FFFFFF00"/>
      </colorScale>
    </cfRule>
  </conditionalFormatting>
  <conditionalFormatting sqref="X141">
    <cfRule type="colorScale" priority="92">
      <colorScale>
        <cfvo type="num" val="0.9"/>
        <cfvo type="num" val="1"/>
        <cfvo type="num" val="1.1000000000000001"/>
        <color rgb="FFFF0000"/>
        <color rgb="FF00B050"/>
        <color rgb="FFFFFF00"/>
      </colorScale>
    </cfRule>
  </conditionalFormatting>
  <conditionalFormatting sqref="X144">
    <cfRule type="colorScale" priority="91">
      <colorScale>
        <cfvo type="num" val="0.9"/>
        <cfvo type="num" val="1"/>
        <cfvo type="num" val="1.1000000000000001"/>
        <color rgb="FFFF0000"/>
        <color rgb="FF00B050"/>
        <color rgb="FFFFFF00"/>
      </colorScale>
    </cfRule>
  </conditionalFormatting>
  <conditionalFormatting sqref="X147">
    <cfRule type="colorScale" priority="90">
      <colorScale>
        <cfvo type="num" val="0.9"/>
        <cfvo type="num" val="1"/>
        <cfvo type="num" val="1.1000000000000001"/>
        <color rgb="FFFF0000"/>
        <color rgb="FF00B050"/>
        <color rgb="FFFFFF00"/>
      </colorScale>
    </cfRule>
  </conditionalFormatting>
  <conditionalFormatting sqref="X150">
    <cfRule type="colorScale" priority="89">
      <colorScale>
        <cfvo type="num" val="0.9"/>
        <cfvo type="num" val="1"/>
        <cfvo type="num" val="1.1000000000000001"/>
        <color rgb="FFFF0000"/>
        <color rgb="FF00B050"/>
        <color rgb="FFFFFF00"/>
      </colorScale>
    </cfRule>
  </conditionalFormatting>
  <conditionalFormatting sqref="X153">
    <cfRule type="colorScale" priority="88">
      <colorScale>
        <cfvo type="num" val="0.9"/>
        <cfvo type="num" val="1"/>
        <cfvo type="num" val="1.1000000000000001"/>
        <color rgb="FFFF0000"/>
        <color rgb="FF00B050"/>
        <color rgb="FFFFFF00"/>
      </colorScale>
    </cfRule>
  </conditionalFormatting>
  <conditionalFormatting sqref="X156">
    <cfRule type="colorScale" priority="87">
      <colorScale>
        <cfvo type="num" val="0.9"/>
        <cfvo type="num" val="1"/>
        <cfvo type="num" val="1.1000000000000001"/>
        <color rgb="FFFF0000"/>
        <color rgb="FF00B050"/>
        <color rgb="FFFFFF00"/>
      </colorScale>
    </cfRule>
  </conditionalFormatting>
  <conditionalFormatting sqref="X159">
    <cfRule type="colorScale" priority="86">
      <colorScale>
        <cfvo type="num" val="0.9"/>
        <cfvo type="num" val="1"/>
        <cfvo type="num" val="1.1000000000000001"/>
        <color rgb="FFFF0000"/>
        <color rgb="FF00B050"/>
        <color rgb="FFFFFF00"/>
      </colorScale>
    </cfRule>
  </conditionalFormatting>
  <conditionalFormatting sqref="X162">
    <cfRule type="colorScale" priority="85">
      <colorScale>
        <cfvo type="num" val="0.9"/>
        <cfvo type="num" val="1"/>
        <cfvo type="num" val="1.1000000000000001"/>
        <color rgb="FFFF0000"/>
        <color rgb="FF00B050"/>
        <color rgb="FFFFFF00"/>
      </colorScale>
    </cfRule>
  </conditionalFormatting>
  <conditionalFormatting sqref="X174">
    <cfRule type="colorScale" priority="84">
      <colorScale>
        <cfvo type="num" val="0.9"/>
        <cfvo type="num" val="1"/>
        <cfvo type="num" val="1.1000000000000001"/>
        <color rgb="FFFF0000"/>
        <color rgb="FF00B050"/>
        <color rgb="FFFFFF00"/>
      </colorScale>
    </cfRule>
  </conditionalFormatting>
  <conditionalFormatting sqref="X175">
    <cfRule type="colorScale" priority="83">
      <colorScale>
        <cfvo type="num" val="0.9"/>
        <cfvo type="num" val="1"/>
        <cfvo type="num" val="1.1000000000000001"/>
        <color rgb="FFFF0000"/>
        <color rgb="FF00B050"/>
        <color rgb="FFFFFF00"/>
      </colorScale>
    </cfRule>
  </conditionalFormatting>
  <conditionalFormatting sqref="X180">
    <cfRule type="colorScale" priority="82">
      <colorScale>
        <cfvo type="num" val="0.9"/>
        <cfvo type="num" val="1"/>
        <cfvo type="num" val="1.1000000000000001"/>
        <color rgb="FFFF0000"/>
        <color rgb="FF00B050"/>
        <color rgb="FFFFFF00"/>
      </colorScale>
    </cfRule>
  </conditionalFormatting>
  <conditionalFormatting sqref="X181">
    <cfRule type="colorScale" priority="81">
      <colorScale>
        <cfvo type="num" val="0.9"/>
        <cfvo type="num" val="1"/>
        <cfvo type="num" val="1.1000000000000001"/>
        <color rgb="FFFF0000"/>
        <color rgb="FF00B050"/>
        <color rgb="FFFFFF00"/>
      </colorScale>
    </cfRule>
  </conditionalFormatting>
  <conditionalFormatting sqref="X275">
    <cfRule type="colorScale" priority="80">
      <colorScale>
        <cfvo type="num" val="0.9"/>
        <cfvo type="num" val="1"/>
        <cfvo type="num" val="1.1000000000000001"/>
        <color rgb="FFFF0000"/>
        <color rgb="FF00B050"/>
        <color rgb="FFFFFF00"/>
      </colorScale>
    </cfRule>
  </conditionalFormatting>
  <conditionalFormatting sqref="W116">
    <cfRule type="colorScale" priority="79">
      <colorScale>
        <cfvo type="num" val="0.9"/>
        <cfvo type="num" val="1"/>
        <cfvo type="num" val="1.1000000000000001"/>
        <color rgb="FFFF0000"/>
        <color rgb="FF00B050"/>
        <color rgb="FFFFFF00"/>
      </colorScale>
    </cfRule>
  </conditionalFormatting>
  <conditionalFormatting sqref="W65">
    <cfRule type="colorScale" priority="78">
      <colorScale>
        <cfvo type="num" val="0.9"/>
        <cfvo type="num" val="1"/>
        <cfvo type="num" val="1.1000000000000001"/>
        <color rgb="FFFF0000"/>
        <color rgb="FF00B050"/>
        <color rgb="FFFFFF00"/>
      </colorScale>
    </cfRule>
  </conditionalFormatting>
  <conditionalFormatting sqref="W66">
    <cfRule type="colorScale" priority="77">
      <colorScale>
        <cfvo type="num" val="0.9"/>
        <cfvo type="num" val="1"/>
        <cfvo type="num" val="1.1000000000000001"/>
        <color rgb="FFFF0000"/>
        <color rgb="FF00B050"/>
        <color rgb="FFFFFF00"/>
      </colorScale>
    </cfRule>
  </conditionalFormatting>
  <conditionalFormatting sqref="W247">
    <cfRule type="colorScale" priority="76">
      <colorScale>
        <cfvo type="num" val="0.9"/>
        <cfvo type="num" val="1"/>
        <cfvo type="num" val="1.1000000000000001"/>
        <color rgb="FFFF0000"/>
        <color rgb="FF00B050"/>
        <color rgb="FFFFFF00"/>
      </colorScale>
    </cfRule>
  </conditionalFormatting>
  <conditionalFormatting sqref="W72:W73">
    <cfRule type="colorScale" priority="75">
      <colorScale>
        <cfvo type="num" val="0.9"/>
        <cfvo type="num" val="1"/>
        <cfvo type="num" val="1.1000000000000001"/>
        <color rgb="FFFF0000"/>
        <color rgb="FF00B050"/>
        <color rgb="FFFFFF00"/>
      </colorScale>
    </cfRule>
  </conditionalFormatting>
  <conditionalFormatting sqref="W118">
    <cfRule type="colorScale" priority="74">
      <colorScale>
        <cfvo type="num" val="0.9"/>
        <cfvo type="num" val="1"/>
        <cfvo type="num" val="1.1000000000000001"/>
        <color rgb="FFFF0000"/>
        <color rgb="FF00B050"/>
        <color rgb="FFFFFF00"/>
      </colorScale>
    </cfRule>
  </conditionalFormatting>
  <conditionalFormatting sqref="X118">
    <cfRule type="colorScale" priority="73">
      <colorScale>
        <cfvo type="num" val="0.9"/>
        <cfvo type="num" val="1"/>
        <cfvo type="num" val="1.1000000000000001"/>
        <color rgb="FFFF0000"/>
        <color rgb="FF00B050"/>
        <color rgb="FFFFFF00"/>
      </colorScale>
    </cfRule>
  </conditionalFormatting>
  <conditionalFormatting sqref="W119">
    <cfRule type="colorScale" priority="72">
      <colorScale>
        <cfvo type="num" val="0.9"/>
        <cfvo type="num" val="1"/>
        <cfvo type="num" val="1.1000000000000001"/>
        <color rgb="FFFF0000"/>
        <color rgb="FF00B050"/>
        <color rgb="FFFFFF00"/>
      </colorScale>
    </cfRule>
  </conditionalFormatting>
  <conditionalFormatting sqref="X119">
    <cfRule type="colorScale" priority="71">
      <colorScale>
        <cfvo type="num" val="0.9"/>
        <cfvo type="num" val="1"/>
        <cfvo type="num" val="1.1000000000000001"/>
        <color rgb="FFFF0000"/>
        <color rgb="FF00B050"/>
        <color rgb="FFFFFF00"/>
      </colorScale>
    </cfRule>
  </conditionalFormatting>
  <conditionalFormatting sqref="W121">
    <cfRule type="colorScale" priority="70">
      <colorScale>
        <cfvo type="num" val="0.9"/>
        <cfvo type="num" val="1"/>
        <cfvo type="num" val="1.1000000000000001"/>
        <color rgb="FFFF0000"/>
        <color rgb="FF00B050"/>
        <color rgb="FFFFFF00"/>
      </colorScale>
    </cfRule>
  </conditionalFormatting>
  <conditionalFormatting sqref="W122">
    <cfRule type="colorScale" priority="69">
      <colorScale>
        <cfvo type="num" val="0.9"/>
        <cfvo type="num" val="1"/>
        <cfvo type="num" val="1.1000000000000001"/>
        <color rgb="FFFF0000"/>
        <color rgb="FF00B050"/>
        <color rgb="FFFFFF00"/>
      </colorScale>
    </cfRule>
  </conditionalFormatting>
  <conditionalFormatting sqref="W68">
    <cfRule type="colorScale" priority="68">
      <colorScale>
        <cfvo type="num" val="0.9"/>
        <cfvo type="num" val="1"/>
        <cfvo type="num" val="1.1000000000000001"/>
        <color rgb="FFFF0000"/>
        <color rgb="FF00B050"/>
        <color rgb="FFFFFF00"/>
      </colorScale>
    </cfRule>
  </conditionalFormatting>
  <conditionalFormatting sqref="W69">
    <cfRule type="colorScale" priority="67">
      <colorScale>
        <cfvo type="num" val="0.9"/>
        <cfvo type="num" val="1"/>
        <cfvo type="num" val="1.1000000000000001"/>
        <color rgb="FFFF0000"/>
        <color rgb="FF00B050"/>
        <color rgb="FFFFFF00"/>
      </colorScale>
    </cfRule>
  </conditionalFormatting>
  <conditionalFormatting sqref="W233">
    <cfRule type="colorScale" priority="66">
      <colorScale>
        <cfvo type="num" val="0.9"/>
        <cfvo type="num" val="1"/>
        <cfvo type="num" val="1.1000000000000001"/>
        <color rgb="FFFF0000"/>
        <color rgb="FF00B050"/>
        <color rgb="FFFFFF00"/>
      </colorScale>
    </cfRule>
  </conditionalFormatting>
  <conditionalFormatting sqref="W234">
    <cfRule type="colorScale" priority="65">
      <colorScale>
        <cfvo type="num" val="0.9"/>
        <cfvo type="num" val="1"/>
        <cfvo type="num" val="1.1000000000000001"/>
        <color rgb="FFFF0000"/>
        <color rgb="FF00B050"/>
        <color rgb="FFFFFF00"/>
      </colorScale>
    </cfRule>
  </conditionalFormatting>
  <conditionalFormatting sqref="W83">
    <cfRule type="colorScale" priority="64">
      <colorScale>
        <cfvo type="num" val="0.9"/>
        <cfvo type="num" val="1"/>
        <cfvo type="num" val="1.1000000000000001"/>
        <color rgb="FFFF0000"/>
        <color rgb="FF00B050"/>
        <color rgb="FFFFFF00"/>
      </colorScale>
    </cfRule>
  </conditionalFormatting>
  <conditionalFormatting sqref="W84">
    <cfRule type="colorScale" priority="63">
      <colorScale>
        <cfvo type="num" val="0.9"/>
        <cfvo type="num" val="1"/>
        <cfvo type="num" val="1.1000000000000001"/>
        <color rgb="FFFF0000"/>
        <color rgb="FF00B050"/>
        <color rgb="FFFFFF00"/>
      </colorScale>
    </cfRule>
  </conditionalFormatting>
  <conditionalFormatting sqref="W86">
    <cfRule type="colorScale" priority="62">
      <colorScale>
        <cfvo type="num" val="0.9"/>
        <cfvo type="num" val="1"/>
        <cfvo type="num" val="1.1000000000000001"/>
        <color rgb="FFFF0000"/>
        <color rgb="FF00B050"/>
        <color rgb="FFFFFF00"/>
      </colorScale>
    </cfRule>
  </conditionalFormatting>
  <conditionalFormatting sqref="W87">
    <cfRule type="colorScale" priority="61">
      <colorScale>
        <cfvo type="num" val="0.9"/>
        <cfvo type="num" val="1"/>
        <cfvo type="num" val="1.1000000000000001"/>
        <color rgb="FFFF0000"/>
        <color rgb="FF00B050"/>
        <color rgb="FFFFFF00"/>
      </colorScale>
    </cfRule>
  </conditionalFormatting>
  <conditionalFormatting sqref="W105">
    <cfRule type="colorScale" priority="60">
      <colorScale>
        <cfvo type="num" val="0.9"/>
        <cfvo type="num" val="1"/>
        <cfvo type="num" val="1.1000000000000001"/>
        <color rgb="FFFF0000"/>
        <color rgb="FF00B050"/>
        <color rgb="FFFFFF00"/>
      </colorScale>
    </cfRule>
  </conditionalFormatting>
  <conditionalFormatting sqref="W106">
    <cfRule type="colorScale" priority="59">
      <colorScale>
        <cfvo type="num" val="0.9"/>
        <cfvo type="num" val="1"/>
        <cfvo type="num" val="1.1000000000000001"/>
        <color rgb="FFFF0000"/>
        <color rgb="FF00B050"/>
        <color rgb="FFFFFF00"/>
      </colorScale>
    </cfRule>
  </conditionalFormatting>
  <conditionalFormatting sqref="W92">
    <cfRule type="colorScale" priority="58">
      <colorScale>
        <cfvo type="num" val="0.9"/>
        <cfvo type="num" val="1"/>
        <cfvo type="num" val="1.1000000000000001"/>
        <color rgb="FFFF0000"/>
        <color rgb="FF00B050"/>
        <color rgb="FFFFFF00"/>
      </colorScale>
    </cfRule>
  </conditionalFormatting>
  <conditionalFormatting sqref="W93">
    <cfRule type="colorScale" priority="57">
      <colorScale>
        <cfvo type="num" val="0.9"/>
        <cfvo type="num" val="1"/>
        <cfvo type="num" val="1.1000000000000001"/>
        <color rgb="FFFF0000"/>
        <color rgb="FF00B050"/>
        <color rgb="FFFFFF00"/>
      </colorScale>
    </cfRule>
  </conditionalFormatting>
  <conditionalFormatting sqref="W124">
    <cfRule type="colorScale" priority="56">
      <colorScale>
        <cfvo type="num" val="0.9"/>
        <cfvo type="num" val="1"/>
        <cfvo type="num" val="1.1000000000000001"/>
        <color rgb="FFFF0000"/>
        <color rgb="FF00B050"/>
        <color rgb="FFFFFF00"/>
      </colorScale>
    </cfRule>
  </conditionalFormatting>
  <conditionalFormatting sqref="X124">
    <cfRule type="colorScale" priority="55">
      <colorScale>
        <cfvo type="num" val="0.9"/>
        <cfvo type="num" val="1"/>
        <cfvo type="num" val="1.1000000000000001"/>
        <color rgb="FFFF0000"/>
        <color rgb="FF00B050"/>
        <color rgb="FFFFFF00"/>
      </colorScale>
    </cfRule>
  </conditionalFormatting>
  <conditionalFormatting sqref="W125">
    <cfRule type="colorScale" priority="54">
      <colorScale>
        <cfvo type="num" val="0.9"/>
        <cfvo type="num" val="1"/>
        <cfvo type="num" val="1.1000000000000001"/>
        <color rgb="FFFF0000"/>
        <color rgb="FF00B050"/>
        <color rgb="FFFFFF00"/>
      </colorScale>
    </cfRule>
  </conditionalFormatting>
  <conditionalFormatting sqref="X125">
    <cfRule type="colorScale" priority="53">
      <colorScale>
        <cfvo type="num" val="0.9"/>
        <cfvo type="num" val="1"/>
        <cfvo type="num" val="1.1000000000000001"/>
        <color rgb="FFFF0000"/>
        <color rgb="FF00B050"/>
        <color rgb="FFFFFF00"/>
      </colorScale>
    </cfRule>
  </conditionalFormatting>
  <conditionalFormatting sqref="W127">
    <cfRule type="colorScale" priority="52">
      <colorScale>
        <cfvo type="num" val="0.9"/>
        <cfvo type="num" val="1"/>
        <cfvo type="num" val="1.1000000000000001"/>
        <color rgb="FFFF0000"/>
        <color rgb="FF00B050"/>
        <color rgb="FFFFFF00"/>
      </colorScale>
    </cfRule>
  </conditionalFormatting>
  <conditionalFormatting sqref="X127">
    <cfRule type="colorScale" priority="51">
      <colorScale>
        <cfvo type="num" val="0.9"/>
        <cfvo type="num" val="1"/>
        <cfvo type="num" val="1.1000000000000001"/>
        <color rgb="FFFF0000"/>
        <color rgb="FF00B050"/>
        <color rgb="FFFFFF00"/>
      </colorScale>
    </cfRule>
  </conditionalFormatting>
  <conditionalFormatting sqref="W128">
    <cfRule type="colorScale" priority="50">
      <colorScale>
        <cfvo type="num" val="0.9"/>
        <cfvo type="num" val="1"/>
        <cfvo type="num" val="1.1000000000000001"/>
        <color rgb="FFFF0000"/>
        <color rgb="FF00B050"/>
        <color rgb="FFFFFF00"/>
      </colorScale>
    </cfRule>
  </conditionalFormatting>
  <conditionalFormatting sqref="X128">
    <cfRule type="colorScale" priority="49">
      <colorScale>
        <cfvo type="num" val="0.9"/>
        <cfvo type="num" val="1"/>
        <cfvo type="num" val="1.1000000000000001"/>
        <color rgb="FFFF0000"/>
        <color rgb="FF00B050"/>
        <color rgb="FFFFFF00"/>
      </colorScale>
    </cfRule>
  </conditionalFormatting>
  <conditionalFormatting sqref="W130">
    <cfRule type="colorScale" priority="48">
      <colorScale>
        <cfvo type="num" val="0.9"/>
        <cfvo type="num" val="1"/>
        <cfvo type="num" val="1.1000000000000001"/>
        <color rgb="FFFF0000"/>
        <color rgb="FF00B050"/>
        <color rgb="FFFFFF00"/>
      </colorScale>
    </cfRule>
  </conditionalFormatting>
  <conditionalFormatting sqref="X130">
    <cfRule type="colorScale" priority="47">
      <colorScale>
        <cfvo type="num" val="0.9"/>
        <cfvo type="num" val="1"/>
        <cfvo type="num" val="1.1000000000000001"/>
        <color rgb="FFFF0000"/>
        <color rgb="FF00B050"/>
        <color rgb="FFFFFF00"/>
      </colorScale>
    </cfRule>
  </conditionalFormatting>
  <conditionalFormatting sqref="W131">
    <cfRule type="colorScale" priority="46">
      <colorScale>
        <cfvo type="num" val="0.9"/>
        <cfvo type="num" val="1"/>
        <cfvo type="num" val="1.1000000000000001"/>
        <color rgb="FFFF0000"/>
        <color rgb="FF00B050"/>
        <color rgb="FFFFFF00"/>
      </colorScale>
    </cfRule>
  </conditionalFormatting>
  <conditionalFormatting sqref="X131">
    <cfRule type="colorScale" priority="45">
      <colorScale>
        <cfvo type="num" val="0.9"/>
        <cfvo type="num" val="1"/>
        <cfvo type="num" val="1.1000000000000001"/>
        <color rgb="FFFF0000"/>
        <color rgb="FF00B050"/>
        <color rgb="FFFFFF00"/>
      </colorScale>
    </cfRule>
  </conditionalFormatting>
  <conditionalFormatting sqref="W133">
    <cfRule type="colorScale" priority="44">
      <colorScale>
        <cfvo type="num" val="0.9"/>
        <cfvo type="num" val="1"/>
        <cfvo type="num" val="1.1000000000000001"/>
        <color rgb="FFFF0000"/>
        <color rgb="FF00B050"/>
        <color rgb="FFFFFF00"/>
      </colorScale>
    </cfRule>
  </conditionalFormatting>
  <conditionalFormatting sqref="X133">
    <cfRule type="colorScale" priority="43">
      <colorScale>
        <cfvo type="num" val="0.9"/>
        <cfvo type="num" val="1"/>
        <cfvo type="num" val="1.1000000000000001"/>
        <color rgb="FFFF0000"/>
        <color rgb="FF00B050"/>
        <color rgb="FFFFFF00"/>
      </colorScale>
    </cfRule>
  </conditionalFormatting>
  <conditionalFormatting sqref="W134">
    <cfRule type="colorScale" priority="42">
      <colorScale>
        <cfvo type="num" val="0.9"/>
        <cfvo type="num" val="1"/>
        <cfvo type="num" val="1.1000000000000001"/>
        <color rgb="FFFF0000"/>
        <color rgb="FF00B050"/>
        <color rgb="FFFFFF00"/>
      </colorScale>
    </cfRule>
  </conditionalFormatting>
  <conditionalFormatting sqref="X134">
    <cfRule type="colorScale" priority="41">
      <colorScale>
        <cfvo type="num" val="0.9"/>
        <cfvo type="num" val="1"/>
        <cfvo type="num" val="1.1000000000000001"/>
        <color rgb="FFFF0000"/>
        <color rgb="FF00B050"/>
        <color rgb="FFFFFF00"/>
      </colorScale>
    </cfRule>
  </conditionalFormatting>
  <conditionalFormatting sqref="W136">
    <cfRule type="colorScale" priority="40">
      <colorScale>
        <cfvo type="num" val="0.9"/>
        <cfvo type="num" val="1"/>
        <cfvo type="num" val="1.1000000000000001"/>
        <color rgb="FFFF0000"/>
        <color rgb="FF00B050"/>
        <color rgb="FFFFFF00"/>
      </colorScale>
    </cfRule>
  </conditionalFormatting>
  <conditionalFormatting sqref="X136">
    <cfRule type="colorScale" priority="39">
      <colorScale>
        <cfvo type="num" val="0.9"/>
        <cfvo type="num" val="1"/>
        <cfvo type="num" val="1.1000000000000001"/>
        <color rgb="FFFF0000"/>
        <color rgb="FF00B050"/>
        <color rgb="FFFFFF00"/>
      </colorScale>
    </cfRule>
  </conditionalFormatting>
  <conditionalFormatting sqref="W137">
    <cfRule type="colorScale" priority="38">
      <colorScale>
        <cfvo type="num" val="0.9"/>
        <cfvo type="num" val="1"/>
        <cfvo type="num" val="1.1000000000000001"/>
        <color rgb="FFFF0000"/>
        <color rgb="FF00B050"/>
        <color rgb="FFFFFF00"/>
      </colorScale>
    </cfRule>
  </conditionalFormatting>
  <conditionalFormatting sqref="X137">
    <cfRule type="colorScale" priority="37">
      <colorScale>
        <cfvo type="num" val="0.9"/>
        <cfvo type="num" val="1"/>
        <cfvo type="num" val="1.1000000000000001"/>
        <color rgb="FFFF0000"/>
        <color rgb="FF00B050"/>
        <color rgb="FFFFFF00"/>
      </colorScale>
    </cfRule>
  </conditionalFormatting>
  <conditionalFormatting sqref="W139">
    <cfRule type="colorScale" priority="36">
      <colorScale>
        <cfvo type="num" val="0.9"/>
        <cfvo type="num" val="1"/>
        <cfvo type="num" val="1.1000000000000001"/>
        <color rgb="FFFF0000"/>
        <color rgb="FF00B050"/>
        <color rgb="FFFFFF00"/>
      </colorScale>
    </cfRule>
  </conditionalFormatting>
  <conditionalFormatting sqref="X139">
    <cfRule type="colorScale" priority="35">
      <colorScale>
        <cfvo type="num" val="0.9"/>
        <cfvo type="num" val="1"/>
        <cfvo type="num" val="1.1000000000000001"/>
        <color rgb="FFFF0000"/>
        <color rgb="FF00B050"/>
        <color rgb="FFFFFF00"/>
      </colorScale>
    </cfRule>
  </conditionalFormatting>
  <conditionalFormatting sqref="W140">
    <cfRule type="colorScale" priority="34">
      <colorScale>
        <cfvo type="num" val="0.9"/>
        <cfvo type="num" val="1"/>
        <cfvo type="num" val="1.1000000000000001"/>
        <color rgb="FFFF0000"/>
        <color rgb="FF00B050"/>
        <color rgb="FFFFFF00"/>
      </colorScale>
    </cfRule>
  </conditionalFormatting>
  <conditionalFormatting sqref="X140">
    <cfRule type="colorScale" priority="33">
      <colorScale>
        <cfvo type="num" val="0.9"/>
        <cfvo type="num" val="1"/>
        <cfvo type="num" val="1.1000000000000001"/>
        <color rgb="FFFF0000"/>
        <color rgb="FF00B050"/>
        <color rgb="FFFFFF00"/>
      </colorScale>
    </cfRule>
  </conditionalFormatting>
  <conditionalFormatting sqref="W142">
    <cfRule type="colorScale" priority="32">
      <colorScale>
        <cfvo type="num" val="0.9"/>
        <cfvo type="num" val="1"/>
        <cfvo type="num" val="1.1000000000000001"/>
        <color rgb="FFFF0000"/>
        <color rgb="FF00B050"/>
        <color rgb="FFFFFF00"/>
      </colorScale>
    </cfRule>
  </conditionalFormatting>
  <conditionalFormatting sqref="X142">
    <cfRule type="colorScale" priority="31">
      <colorScale>
        <cfvo type="num" val="0.9"/>
        <cfvo type="num" val="1"/>
        <cfvo type="num" val="1.1000000000000001"/>
        <color rgb="FFFF0000"/>
        <color rgb="FF00B050"/>
        <color rgb="FFFFFF00"/>
      </colorScale>
    </cfRule>
  </conditionalFormatting>
  <conditionalFormatting sqref="W143">
    <cfRule type="colorScale" priority="30">
      <colorScale>
        <cfvo type="num" val="0.9"/>
        <cfvo type="num" val="1"/>
        <cfvo type="num" val="1.1000000000000001"/>
        <color rgb="FFFF0000"/>
        <color rgb="FF00B050"/>
        <color rgb="FFFFFF00"/>
      </colorScale>
    </cfRule>
  </conditionalFormatting>
  <conditionalFormatting sqref="X143">
    <cfRule type="colorScale" priority="29">
      <colorScale>
        <cfvo type="num" val="0.9"/>
        <cfvo type="num" val="1"/>
        <cfvo type="num" val="1.1000000000000001"/>
        <color rgb="FFFF0000"/>
        <color rgb="FF00B050"/>
        <color rgb="FFFFFF00"/>
      </colorScale>
    </cfRule>
  </conditionalFormatting>
  <conditionalFormatting sqref="W145">
    <cfRule type="colorScale" priority="28">
      <colorScale>
        <cfvo type="num" val="0.9"/>
        <cfvo type="num" val="1"/>
        <cfvo type="num" val="1.1000000000000001"/>
        <color rgb="FFFF0000"/>
        <color rgb="FF00B050"/>
        <color rgb="FFFFFF00"/>
      </colorScale>
    </cfRule>
  </conditionalFormatting>
  <conditionalFormatting sqref="X145">
    <cfRule type="colorScale" priority="27">
      <colorScale>
        <cfvo type="num" val="0.9"/>
        <cfvo type="num" val="1"/>
        <cfvo type="num" val="1.1000000000000001"/>
        <color rgb="FFFF0000"/>
        <color rgb="FF00B050"/>
        <color rgb="FFFFFF00"/>
      </colorScale>
    </cfRule>
  </conditionalFormatting>
  <conditionalFormatting sqref="W146">
    <cfRule type="colorScale" priority="26">
      <colorScale>
        <cfvo type="num" val="0.9"/>
        <cfvo type="num" val="1"/>
        <cfvo type="num" val="1.1000000000000001"/>
        <color rgb="FFFF0000"/>
        <color rgb="FF00B050"/>
        <color rgb="FFFFFF00"/>
      </colorScale>
    </cfRule>
  </conditionalFormatting>
  <conditionalFormatting sqref="X146">
    <cfRule type="colorScale" priority="25">
      <colorScale>
        <cfvo type="num" val="0.9"/>
        <cfvo type="num" val="1"/>
        <cfvo type="num" val="1.1000000000000001"/>
        <color rgb="FFFF0000"/>
        <color rgb="FF00B050"/>
        <color rgb="FFFFFF00"/>
      </colorScale>
    </cfRule>
  </conditionalFormatting>
  <conditionalFormatting sqref="W148">
    <cfRule type="colorScale" priority="24">
      <colorScale>
        <cfvo type="num" val="0.9"/>
        <cfvo type="num" val="1"/>
        <cfvo type="num" val="1.1000000000000001"/>
        <color rgb="FFFF0000"/>
        <color rgb="FF00B050"/>
        <color rgb="FFFFFF00"/>
      </colorScale>
    </cfRule>
  </conditionalFormatting>
  <conditionalFormatting sqref="X148">
    <cfRule type="colorScale" priority="23">
      <colorScale>
        <cfvo type="num" val="0.9"/>
        <cfvo type="num" val="1"/>
        <cfvo type="num" val="1.1000000000000001"/>
        <color rgb="FFFF0000"/>
        <color rgb="FF00B050"/>
        <color rgb="FFFFFF00"/>
      </colorScale>
    </cfRule>
  </conditionalFormatting>
  <conditionalFormatting sqref="W149">
    <cfRule type="colorScale" priority="22">
      <colorScale>
        <cfvo type="num" val="0.9"/>
        <cfvo type="num" val="1"/>
        <cfvo type="num" val="1.1000000000000001"/>
        <color rgb="FFFF0000"/>
        <color rgb="FF00B050"/>
        <color rgb="FFFFFF00"/>
      </colorScale>
    </cfRule>
  </conditionalFormatting>
  <conditionalFormatting sqref="X149">
    <cfRule type="colorScale" priority="21">
      <colorScale>
        <cfvo type="num" val="0.9"/>
        <cfvo type="num" val="1"/>
        <cfvo type="num" val="1.1000000000000001"/>
        <color rgb="FFFF0000"/>
        <color rgb="FF00B050"/>
        <color rgb="FFFFFF00"/>
      </colorScale>
    </cfRule>
  </conditionalFormatting>
  <conditionalFormatting sqref="W151">
    <cfRule type="colorScale" priority="20">
      <colorScale>
        <cfvo type="num" val="0.9"/>
        <cfvo type="num" val="1"/>
        <cfvo type="num" val="1.1000000000000001"/>
        <color rgb="FFFF0000"/>
        <color rgb="FF00B050"/>
        <color rgb="FFFFFF00"/>
      </colorScale>
    </cfRule>
  </conditionalFormatting>
  <conditionalFormatting sqref="X151">
    <cfRule type="colorScale" priority="19">
      <colorScale>
        <cfvo type="num" val="0.9"/>
        <cfvo type="num" val="1"/>
        <cfvo type="num" val="1.1000000000000001"/>
        <color rgb="FFFF0000"/>
        <color rgb="FF00B050"/>
        <color rgb="FFFFFF00"/>
      </colorScale>
    </cfRule>
  </conditionalFormatting>
  <conditionalFormatting sqref="W152">
    <cfRule type="colorScale" priority="18">
      <colorScale>
        <cfvo type="num" val="0.9"/>
        <cfvo type="num" val="1"/>
        <cfvo type="num" val="1.1000000000000001"/>
        <color rgb="FFFF0000"/>
        <color rgb="FF00B050"/>
        <color rgb="FFFFFF00"/>
      </colorScale>
    </cfRule>
  </conditionalFormatting>
  <conditionalFormatting sqref="X152">
    <cfRule type="colorScale" priority="17">
      <colorScale>
        <cfvo type="num" val="0.9"/>
        <cfvo type="num" val="1"/>
        <cfvo type="num" val="1.1000000000000001"/>
        <color rgb="FFFF0000"/>
        <color rgb="FF00B050"/>
        <color rgb="FFFFFF00"/>
      </colorScale>
    </cfRule>
  </conditionalFormatting>
  <conditionalFormatting sqref="W154">
    <cfRule type="colorScale" priority="16">
      <colorScale>
        <cfvo type="num" val="0.9"/>
        <cfvo type="num" val="1"/>
        <cfvo type="num" val="1.1000000000000001"/>
        <color rgb="FFFF0000"/>
        <color rgb="FF00B050"/>
        <color rgb="FFFFFF00"/>
      </colorScale>
    </cfRule>
  </conditionalFormatting>
  <conditionalFormatting sqref="X154">
    <cfRule type="colorScale" priority="15">
      <colorScale>
        <cfvo type="num" val="0.9"/>
        <cfvo type="num" val="1"/>
        <cfvo type="num" val="1.1000000000000001"/>
        <color rgb="FFFF0000"/>
        <color rgb="FF00B050"/>
        <color rgb="FFFFFF00"/>
      </colorScale>
    </cfRule>
  </conditionalFormatting>
  <conditionalFormatting sqref="W155">
    <cfRule type="colorScale" priority="14">
      <colorScale>
        <cfvo type="num" val="0.9"/>
        <cfvo type="num" val="1"/>
        <cfvo type="num" val="1.1000000000000001"/>
        <color rgb="FFFF0000"/>
        <color rgb="FF00B050"/>
        <color rgb="FFFFFF00"/>
      </colorScale>
    </cfRule>
  </conditionalFormatting>
  <conditionalFormatting sqref="X155">
    <cfRule type="colorScale" priority="13">
      <colorScale>
        <cfvo type="num" val="0.9"/>
        <cfvo type="num" val="1"/>
        <cfvo type="num" val="1.1000000000000001"/>
        <color rgb="FFFF0000"/>
        <color rgb="FF00B050"/>
        <color rgb="FFFFFF00"/>
      </colorScale>
    </cfRule>
  </conditionalFormatting>
  <conditionalFormatting sqref="W157">
    <cfRule type="colorScale" priority="12">
      <colorScale>
        <cfvo type="num" val="0.9"/>
        <cfvo type="num" val="1"/>
        <cfvo type="num" val="1.1000000000000001"/>
        <color rgb="FFFF0000"/>
        <color rgb="FF00B050"/>
        <color rgb="FFFFFF00"/>
      </colorScale>
    </cfRule>
  </conditionalFormatting>
  <conditionalFormatting sqref="X157">
    <cfRule type="colorScale" priority="11">
      <colorScale>
        <cfvo type="num" val="0.9"/>
        <cfvo type="num" val="1"/>
        <cfvo type="num" val="1.1000000000000001"/>
        <color rgb="FFFF0000"/>
        <color rgb="FF00B050"/>
        <color rgb="FFFFFF00"/>
      </colorScale>
    </cfRule>
  </conditionalFormatting>
  <conditionalFormatting sqref="W158">
    <cfRule type="colorScale" priority="10">
      <colorScale>
        <cfvo type="num" val="0.9"/>
        <cfvo type="num" val="1"/>
        <cfvo type="num" val="1.1000000000000001"/>
        <color rgb="FFFF0000"/>
        <color rgb="FF00B050"/>
        <color rgb="FFFFFF00"/>
      </colorScale>
    </cfRule>
  </conditionalFormatting>
  <conditionalFormatting sqref="X158">
    <cfRule type="colorScale" priority="9">
      <colorScale>
        <cfvo type="num" val="0.9"/>
        <cfvo type="num" val="1"/>
        <cfvo type="num" val="1.1000000000000001"/>
        <color rgb="FFFF0000"/>
        <color rgb="FF00B050"/>
        <color rgb="FFFFFF00"/>
      </colorScale>
    </cfRule>
  </conditionalFormatting>
  <conditionalFormatting sqref="W160">
    <cfRule type="colorScale" priority="8">
      <colorScale>
        <cfvo type="num" val="0.9"/>
        <cfvo type="num" val="1"/>
        <cfvo type="num" val="1.1000000000000001"/>
        <color rgb="FFFF0000"/>
        <color rgb="FF00B050"/>
        <color rgb="FFFFFF00"/>
      </colorScale>
    </cfRule>
  </conditionalFormatting>
  <conditionalFormatting sqref="X160">
    <cfRule type="colorScale" priority="7">
      <colorScale>
        <cfvo type="num" val="0.9"/>
        <cfvo type="num" val="1"/>
        <cfvo type="num" val="1.1000000000000001"/>
        <color rgb="FFFF0000"/>
        <color rgb="FF00B050"/>
        <color rgb="FFFFFF00"/>
      </colorScale>
    </cfRule>
  </conditionalFormatting>
  <conditionalFormatting sqref="W161">
    <cfRule type="colorScale" priority="6">
      <colorScale>
        <cfvo type="num" val="0.9"/>
        <cfvo type="num" val="1"/>
        <cfvo type="num" val="1.1000000000000001"/>
        <color rgb="FFFF0000"/>
        <color rgb="FF00B050"/>
        <color rgb="FFFFFF00"/>
      </colorScale>
    </cfRule>
  </conditionalFormatting>
  <conditionalFormatting sqref="X161">
    <cfRule type="colorScale" priority="5">
      <colorScale>
        <cfvo type="num" val="0.9"/>
        <cfvo type="num" val="1"/>
        <cfvo type="num" val="1.1000000000000001"/>
        <color rgb="FFFF0000"/>
        <color rgb="FF00B050"/>
        <color rgb="FFFFFF00"/>
      </colorScale>
    </cfRule>
  </conditionalFormatting>
  <conditionalFormatting sqref="W163">
    <cfRule type="colorScale" priority="4">
      <colorScale>
        <cfvo type="num" val="0.9"/>
        <cfvo type="num" val="1"/>
        <cfvo type="num" val="1.1000000000000001"/>
        <color rgb="FFFF0000"/>
        <color rgb="FF00B050"/>
        <color rgb="FFFFFF00"/>
      </colorScale>
    </cfRule>
  </conditionalFormatting>
  <conditionalFormatting sqref="X163">
    <cfRule type="colorScale" priority="3">
      <colorScale>
        <cfvo type="num" val="0.9"/>
        <cfvo type="num" val="1"/>
        <cfvo type="num" val="1.1000000000000001"/>
        <color rgb="FFFF0000"/>
        <color rgb="FF00B050"/>
        <color rgb="FFFFFF00"/>
      </colorScale>
    </cfRule>
  </conditionalFormatting>
  <conditionalFormatting sqref="W164">
    <cfRule type="colorScale" priority="2">
      <colorScale>
        <cfvo type="num" val="0.9"/>
        <cfvo type="num" val="1"/>
        <cfvo type="num" val="1.1000000000000001"/>
        <color rgb="FFFF0000"/>
        <color rgb="FF00B050"/>
        <color rgb="FFFFFF00"/>
      </colorScale>
    </cfRule>
  </conditionalFormatting>
  <conditionalFormatting sqref="X164">
    <cfRule type="colorScale" priority="1">
      <colorScale>
        <cfvo type="num" val="0.9"/>
        <cfvo type="num" val="1"/>
        <cfvo type="num" val="1.1000000000000001"/>
        <color rgb="FFFF0000"/>
        <color rgb="FF00B050"/>
        <color rgb="FFFFFF00"/>
      </colorScale>
    </cfRule>
  </conditionalFormatting>
  <printOptions horizontalCentered="1"/>
  <pageMargins left="0.23622047244094491" right="0.23622047244094491" top="0.51181102362204722" bottom="0.74803149606299213" header="0.19685039370078741" footer="0.31496062992125984"/>
  <pageSetup paperSize="119" scale="53" orientation="landscape" horizontalDpi="4294967295" verticalDpi="4294967295" r:id="rId1"/>
  <headerFooter>
    <oddFooter>&amp;C&amp;P</oddFooter>
  </headerFooter>
  <rowBreaks count="20" manualBreakCount="20">
    <brk id="17" max="23" man="1"/>
    <brk id="45" max="23" man="1"/>
    <brk id="55" max="23" man="1"/>
    <brk id="63" max="23" man="1"/>
    <brk id="78" max="23" man="1"/>
    <brk id="90" max="23" man="1"/>
    <brk id="101" max="23" man="1"/>
    <brk id="111" max="23" man="1"/>
    <brk id="122" max="23" man="1"/>
    <brk id="143" max="23" man="1"/>
    <brk id="166" max="23" man="1"/>
    <brk id="174" max="23" man="1"/>
    <brk id="181" max="23" man="1"/>
    <brk id="189" max="23" man="1"/>
    <brk id="197" max="23" man="1"/>
    <brk id="206" max="23" man="1"/>
    <brk id="216" max="23" man="1"/>
    <brk id="226" max="23" man="1"/>
    <brk id="238" max="23" man="1"/>
    <brk id="246"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pageSetUpPr fitToPage="1"/>
  </sheetPr>
  <dimension ref="A1:R247"/>
  <sheetViews>
    <sheetView tabSelected="1" view="pageBreakPreview" zoomScale="75" zoomScaleNormal="80" zoomScaleSheetLayoutView="75" zoomScalePageLayoutView="57" workbookViewId="0">
      <pane xSplit="6" ySplit="7" topLeftCell="G8" activePane="bottomRight" state="frozen"/>
      <selection pane="topRight" activeCell="G1" sqref="G1"/>
      <selection pane="bottomLeft" activeCell="A8" sqref="A8"/>
      <selection pane="bottomRight" activeCell="F14" sqref="F14:F16"/>
    </sheetView>
  </sheetViews>
  <sheetFormatPr baseColWidth="10" defaultRowHeight="15"/>
  <cols>
    <col min="1" max="1" width="5.5703125" style="16" customWidth="1"/>
    <col min="2" max="2" width="7.7109375" style="5" customWidth="1"/>
    <col min="3" max="3" width="5.42578125" style="5" customWidth="1"/>
    <col min="4" max="4" width="11.140625" style="5" customWidth="1"/>
    <col min="5" max="5" width="10.7109375" style="5" customWidth="1"/>
    <col min="6" max="6" width="20.5703125" style="5" customWidth="1"/>
    <col min="7" max="7" width="29" style="9" customWidth="1"/>
    <col min="8" max="8" width="22.7109375" style="10" customWidth="1"/>
    <col min="9" max="9" width="18.28515625" style="5" customWidth="1"/>
    <col min="10" max="10" width="18" style="5" customWidth="1"/>
    <col min="11" max="11" width="16.28515625" style="5" customWidth="1"/>
    <col min="12" max="12" width="17.5703125" style="5" customWidth="1"/>
    <col min="13" max="13" width="17.140625" style="5" bestFit="1" customWidth="1"/>
    <col min="14" max="14" width="18.28515625" style="26" customWidth="1"/>
    <col min="15" max="15" width="14.42578125" style="5" customWidth="1"/>
    <col min="16" max="16" width="16.28515625" style="5" customWidth="1"/>
    <col min="17" max="17" width="15" style="5" customWidth="1"/>
    <col min="18" max="18" width="19" style="5" customWidth="1"/>
    <col min="19" max="16384" width="11.42578125" style="5"/>
  </cols>
  <sheetData>
    <row r="1" spans="1:18" ht="16.5" customHeight="1">
      <c r="A1" s="126" t="s">
        <v>211</v>
      </c>
      <c r="B1" s="126"/>
      <c r="C1" s="126"/>
      <c r="D1" s="126"/>
      <c r="E1" s="126"/>
      <c r="F1" s="126"/>
      <c r="G1" s="127"/>
      <c r="H1" s="127"/>
      <c r="I1" s="127"/>
      <c r="J1" s="127"/>
      <c r="K1" s="127"/>
      <c r="L1" s="127"/>
      <c r="M1" s="127"/>
      <c r="N1" s="127"/>
      <c r="O1" s="127"/>
      <c r="P1" s="127"/>
      <c r="Q1" s="127"/>
      <c r="R1" s="127"/>
    </row>
    <row r="2" spans="1:18" ht="17.25" customHeight="1">
      <c r="A2" s="126" t="s">
        <v>276</v>
      </c>
      <c r="B2" s="126"/>
      <c r="C2" s="126"/>
      <c r="D2" s="126"/>
      <c r="E2" s="126"/>
      <c r="F2" s="126"/>
      <c r="G2" s="127" t="s">
        <v>233</v>
      </c>
      <c r="H2" s="127"/>
      <c r="I2" s="127"/>
      <c r="J2" s="127"/>
      <c r="K2" s="127"/>
      <c r="L2" s="127"/>
      <c r="M2" s="127"/>
      <c r="N2" s="127"/>
      <c r="O2" s="127"/>
      <c r="P2" s="127"/>
      <c r="Q2" s="127"/>
      <c r="R2" s="127"/>
    </row>
    <row r="3" spans="1:18" ht="17.25" customHeight="1">
      <c r="A3" s="126" t="s">
        <v>277</v>
      </c>
      <c r="B3" s="126"/>
      <c r="C3" s="126"/>
      <c r="D3" s="126"/>
      <c r="E3" s="126"/>
      <c r="F3" s="126"/>
      <c r="G3" s="127" t="s">
        <v>234</v>
      </c>
      <c r="H3" s="127"/>
      <c r="I3" s="127"/>
      <c r="J3" s="127"/>
      <c r="K3" s="127"/>
      <c r="L3" s="127"/>
      <c r="M3" s="127"/>
      <c r="N3" s="127"/>
      <c r="O3" s="127"/>
      <c r="P3" s="127"/>
      <c r="Q3" s="127"/>
      <c r="R3" s="127"/>
    </row>
    <row r="4" spans="1:18" ht="21.75" customHeight="1">
      <c r="A4" s="11"/>
      <c r="B4" s="11"/>
      <c r="C4" s="11"/>
      <c r="D4" s="11"/>
      <c r="E4" s="11"/>
      <c r="F4" s="11"/>
      <c r="G4" s="11"/>
      <c r="H4" s="12"/>
      <c r="I4" s="11"/>
      <c r="J4" s="11"/>
      <c r="K4" s="11"/>
      <c r="L4" s="11"/>
      <c r="M4" s="11"/>
      <c r="N4" s="23"/>
      <c r="O4" s="125" t="s">
        <v>440</v>
      </c>
      <c r="P4" s="125"/>
      <c r="Q4" s="123">
        <v>2018</v>
      </c>
      <c r="R4" s="123"/>
    </row>
    <row r="5" spans="1:18" ht="18" customHeight="1">
      <c r="A5" s="121" t="s">
        <v>289</v>
      </c>
      <c r="B5" s="121"/>
      <c r="C5" s="121" t="s">
        <v>283</v>
      </c>
      <c r="D5" s="121"/>
      <c r="E5" s="122"/>
      <c r="F5" s="128" t="s">
        <v>282</v>
      </c>
      <c r="G5" s="129"/>
      <c r="H5" s="129"/>
      <c r="I5" s="129"/>
      <c r="J5" s="129"/>
      <c r="K5" s="130"/>
      <c r="L5" s="124" t="s">
        <v>663</v>
      </c>
      <c r="M5" s="124"/>
      <c r="N5" s="124"/>
      <c r="O5" s="124"/>
      <c r="P5" s="124"/>
      <c r="Q5" s="124"/>
      <c r="R5" s="121" t="s">
        <v>217</v>
      </c>
    </row>
    <row r="6" spans="1:18" s="6" customFormat="1" ht="46.5" customHeight="1">
      <c r="A6" s="121"/>
      <c r="B6" s="121"/>
      <c r="C6" s="121"/>
      <c r="D6" s="121"/>
      <c r="E6" s="122"/>
      <c r="F6" s="131"/>
      <c r="G6" s="132"/>
      <c r="H6" s="132"/>
      <c r="I6" s="132"/>
      <c r="J6" s="132"/>
      <c r="K6" s="133"/>
      <c r="L6" s="13" t="s">
        <v>193</v>
      </c>
      <c r="M6" s="13" t="s">
        <v>194</v>
      </c>
      <c r="N6" s="24" t="s">
        <v>195</v>
      </c>
      <c r="O6" s="13" t="s">
        <v>196</v>
      </c>
      <c r="P6" s="13" t="s">
        <v>197</v>
      </c>
      <c r="Q6" s="13" t="s">
        <v>216</v>
      </c>
      <c r="R6" s="121"/>
    </row>
    <row r="7" spans="1:18" s="7" customFormat="1" ht="41.25" customHeight="1">
      <c r="A7" s="14" t="s">
        <v>272</v>
      </c>
      <c r="B7" s="14" t="s">
        <v>290</v>
      </c>
      <c r="C7" s="14" t="s">
        <v>280</v>
      </c>
      <c r="D7" s="14" t="s">
        <v>96</v>
      </c>
      <c r="E7" s="14" t="s">
        <v>281</v>
      </c>
      <c r="F7" s="14" t="s">
        <v>274</v>
      </c>
      <c r="G7" s="14" t="s">
        <v>278</v>
      </c>
      <c r="H7" s="15" t="s">
        <v>284</v>
      </c>
      <c r="I7" s="14" t="s">
        <v>192</v>
      </c>
      <c r="J7" s="14" t="s">
        <v>275</v>
      </c>
      <c r="K7" s="14" t="s">
        <v>291</v>
      </c>
      <c r="L7" s="14" t="s">
        <v>273</v>
      </c>
      <c r="M7" s="14" t="s">
        <v>273</v>
      </c>
      <c r="N7" s="25" t="s">
        <v>273</v>
      </c>
      <c r="O7" s="14" t="s">
        <v>273</v>
      </c>
      <c r="P7" s="14" t="s">
        <v>273</v>
      </c>
      <c r="Q7" s="14" t="s">
        <v>273</v>
      </c>
      <c r="R7" s="121"/>
    </row>
    <row r="8" spans="1:18" s="20" customFormat="1" ht="78" customHeight="1">
      <c r="A8" s="72">
        <v>1</v>
      </c>
      <c r="B8" s="73" t="s">
        <v>437</v>
      </c>
      <c r="C8" s="73">
        <v>2.2999999999999998</v>
      </c>
      <c r="D8" s="73">
        <v>2</v>
      </c>
      <c r="E8" s="73">
        <v>2</v>
      </c>
      <c r="F8" s="73" t="s">
        <v>335</v>
      </c>
      <c r="G8" s="19" t="s">
        <v>336</v>
      </c>
      <c r="H8" s="74" t="s">
        <v>337</v>
      </c>
      <c r="I8" s="73" t="s">
        <v>199</v>
      </c>
      <c r="J8" s="73" t="s">
        <v>443</v>
      </c>
      <c r="K8" s="92" t="s">
        <v>448</v>
      </c>
      <c r="L8" s="101">
        <f>(('INFO ESTADÍSTICA HOSPITALARIA '!N54*'INFO ESTADÍSTICA HOSPITALARIA '!N55)/('INFO ESTADÍSTICA HOSPITALARIA '!N56*'INFO ESTADÍSTICA HOSPITALARIA '!N57))</f>
        <v>33644.866666666669</v>
      </c>
      <c r="M8" s="101">
        <f>(('INFO ESTADÍSTICA HOSPITALARIA '!P54*'INFO ESTADÍSTICA HOSPITALARIA '!P55)/('INFO ESTADÍSTICA HOSPITALARIA '!P56*'INFO ESTADÍSTICA HOSPITALARIA '!P57))</f>
        <v>41303.599999999999</v>
      </c>
      <c r="N8" s="117">
        <f>(('INFO ESTADÍSTICA HOSPITALARIA '!N54+'INFO ESTADÍSTICA HOSPITALARIA '!P54)*('INFO ESTADÍSTICA HOSPITALARIA '!N55+'INFO ESTADÍSTICA HOSPITALARIA '!P55)/(('INFO ESTADÍSTICA HOSPITALARIA '!P56*('INFO ESTADÍSTICA HOSPITALARIA '!N57+'INFO ESTADÍSTICA HOSPITALARIA '!P57))))</f>
        <v>74948.46666666666</v>
      </c>
      <c r="O8" s="101">
        <f>('INFO ESTADÍSTICA HOSPITALARIA '!Q54)*('INFO ESTADÍSTICA HOSPITALARIA '!Q55)/('INFO ESTADÍSTICA HOSPITALARIA '!Q56)*('INFO ESTADÍSTICA HOSPITALARIA '!Q57)</f>
        <v>9184778460</v>
      </c>
      <c r="P8" s="101">
        <f>('INFO ESTADÍSTICA HOSPITALARIA '!R54)*('INFO ESTADÍSTICA HOSPITALARIA '!R55)/('INFO ESTADÍSTICA HOSPITALARIA '!R56)*('INFO ESTADÍSTICA HOSPITALARIA '!R57)</f>
        <v>10427785875</v>
      </c>
      <c r="Q8" s="98">
        <f>(('INFO ESTADÍSTICA HOSPITALARIA '!V54*'INFO ESTADÍSTICA HOSPITALARIA '!V55)/('INFO ESTADÍSTICA HOSPITALARIA '!V56*'INFO ESTADÍSTICA HOSPITALARIA '!V57))</f>
        <v>40675.916666666664</v>
      </c>
      <c r="R8" s="88"/>
    </row>
    <row r="9" spans="1:18" s="20" customFormat="1" ht="66" customHeight="1">
      <c r="A9" s="72"/>
      <c r="B9" s="73"/>
      <c r="C9" s="73"/>
      <c r="D9" s="73"/>
      <c r="E9" s="73"/>
      <c r="F9" s="73"/>
      <c r="G9" s="19" t="s">
        <v>338</v>
      </c>
      <c r="H9" s="74"/>
      <c r="I9" s="73"/>
      <c r="J9" s="73"/>
      <c r="K9" s="92"/>
      <c r="L9" s="102"/>
      <c r="M9" s="102"/>
      <c r="N9" s="118"/>
      <c r="O9" s="102"/>
      <c r="P9" s="102"/>
      <c r="Q9" s="99"/>
      <c r="R9" s="88"/>
    </row>
    <row r="10" spans="1:18" s="20" customFormat="1" ht="41.25" customHeight="1">
      <c r="A10" s="72"/>
      <c r="B10" s="73"/>
      <c r="C10" s="73"/>
      <c r="D10" s="73"/>
      <c r="E10" s="73"/>
      <c r="F10" s="73"/>
      <c r="G10" s="19"/>
      <c r="H10" s="74"/>
      <c r="I10" s="73"/>
      <c r="J10" s="73"/>
      <c r="K10" s="92"/>
      <c r="L10" s="103"/>
      <c r="M10" s="103"/>
      <c r="N10" s="119"/>
      <c r="O10" s="103"/>
      <c r="P10" s="103"/>
      <c r="Q10" s="100"/>
      <c r="R10" s="88"/>
    </row>
    <row r="11" spans="1:18" ht="44.25" customHeight="1">
      <c r="A11" s="89">
        <v>2</v>
      </c>
      <c r="B11" s="81" t="s">
        <v>437</v>
      </c>
      <c r="C11" s="81">
        <v>2.2999999999999998</v>
      </c>
      <c r="D11" s="81">
        <v>5</v>
      </c>
      <c r="E11" s="81">
        <v>2</v>
      </c>
      <c r="F11" s="81" t="s">
        <v>220</v>
      </c>
      <c r="G11" s="8" t="s">
        <v>444</v>
      </c>
      <c r="H11" s="78" t="s">
        <v>446</v>
      </c>
      <c r="I11" s="81" t="s">
        <v>198</v>
      </c>
      <c r="J11" s="81" t="s">
        <v>447</v>
      </c>
      <c r="K11" s="91" t="s">
        <v>448</v>
      </c>
      <c r="L11" s="114">
        <f>('INFO ESTADÍSTICA HOSPITALARIA '!N9/'INFO ESTADÍSTICA HOSPITALARIA '!N8)*100</f>
        <v>50.909090909090907</v>
      </c>
      <c r="M11" s="114">
        <f>('INFO ESTADÍSTICA HOSPITALARIA '!P9/'INFO ESTADÍSTICA HOSPITALARIA '!P8)*100</f>
        <v>52.06119162640902</v>
      </c>
      <c r="N11" s="111">
        <f>(('INFO ESTADÍSTICA HOSPITALARIA '!P9+'INFO ESTADÍSTICA HOSPITALARIA '!N9)/('INFO ESTADÍSTICA HOSPITALARIA '!P8+'INFO ESTADÍSTICA HOSPITALARIA '!N8)*100)</f>
        <v>51.566375746440052</v>
      </c>
      <c r="O11" s="114">
        <f>('INFO ESTADÍSTICA HOSPITALARIA '!R9/'INFO ESTADÍSTICA HOSPITALARIA '!R8)*100</f>
        <v>50.859987929993963</v>
      </c>
      <c r="P11" s="110">
        <f>('INFO ESTADÍSTICA HOSPITALARIA '!T9/'INFO ESTADÍSTICA HOSPITALARIA '!T8)*100</f>
        <v>53.186109238031023</v>
      </c>
      <c r="Q11" s="98">
        <f>('INFO ESTADÍSTICA HOSPITALARIA '!V9/'INFO ESTADÍSTICA HOSPITALARIA '!V8)*100</f>
        <v>51.776498187246744</v>
      </c>
      <c r="R11" s="95"/>
    </row>
    <row r="12" spans="1:18" ht="47.25" customHeight="1">
      <c r="A12" s="89"/>
      <c r="B12" s="81"/>
      <c r="C12" s="81"/>
      <c r="D12" s="81"/>
      <c r="E12" s="81"/>
      <c r="F12" s="81"/>
      <c r="G12" s="8" t="s">
        <v>445</v>
      </c>
      <c r="H12" s="79"/>
      <c r="I12" s="81"/>
      <c r="J12" s="81"/>
      <c r="K12" s="91"/>
      <c r="L12" s="115"/>
      <c r="M12" s="115"/>
      <c r="N12" s="112"/>
      <c r="O12" s="115"/>
      <c r="P12" s="110"/>
      <c r="Q12" s="99"/>
      <c r="R12" s="95"/>
    </row>
    <row r="13" spans="1:18" ht="48.75" customHeight="1">
      <c r="A13" s="89"/>
      <c r="B13" s="81"/>
      <c r="C13" s="81"/>
      <c r="D13" s="81"/>
      <c r="E13" s="81"/>
      <c r="F13" s="81"/>
      <c r="G13" s="8" t="s">
        <v>438</v>
      </c>
      <c r="H13" s="80"/>
      <c r="I13" s="81"/>
      <c r="J13" s="81"/>
      <c r="K13" s="91"/>
      <c r="L13" s="116"/>
      <c r="M13" s="116"/>
      <c r="N13" s="113"/>
      <c r="O13" s="116"/>
      <c r="P13" s="110"/>
      <c r="Q13" s="100"/>
      <c r="R13" s="95"/>
    </row>
    <row r="14" spans="1:18" ht="45" customHeight="1">
      <c r="A14" s="89">
        <v>3</v>
      </c>
      <c r="B14" s="81" t="s">
        <v>437</v>
      </c>
      <c r="C14" s="81">
        <v>2.2999999999999998</v>
      </c>
      <c r="D14" s="81">
        <v>5</v>
      </c>
      <c r="E14" s="81">
        <v>2</v>
      </c>
      <c r="F14" s="81" t="s">
        <v>449</v>
      </c>
      <c r="G14" s="8" t="s">
        <v>450</v>
      </c>
      <c r="H14" s="90" t="s">
        <v>238</v>
      </c>
      <c r="I14" s="81" t="s">
        <v>200</v>
      </c>
      <c r="J14" s="81" t="s">
        <v>239</v>
      </c>
      <c r="K14" s="91" t="s">
        <v>448</v>
      </c>
      <c r="L14" s="86">
        <f>'INFO ESTADÍSTICA HOSPITALARIA '!N10/'INFO ESTADÍSTICA HOSPITALARIA '!N9</f>
        <v>13.347058823529412</v>
      </c>
      <c r="M14" s="86">
        <f>'INFO ESTADÍSTICA HOSPITALARIA '!P10/'INFO ESTADÍSTICA HOSPITALARIA '!P9</f>
        <v>11.82029075162388</v>
      </c>
      <c r="N14" s="87">
        <f>(('INFO ESTADÍSTICA HOSPITALARIA '!P10+'INFO ESTADÍSTICA HOSPITALARIA '!N10)/('INFO ESTADÍSTICA HOSPITALARIA '!P9+'INFO ESTADÍSTICA HOSPITALARIA '!N9))</f>
        <v>12.467664350614644</v>
      </c>
      <c r="O14" s="86">
        <f>('INFO ESTADÍSTICA HOSPITALARIA '!R10/'INFO ESTADÍSTICA HOSPITALARIA '!R9)</f>
        <v>12.052506674577277</v>
      </c>
      <c r="P14" s="86">
        <f>('INFO ESTADÍSTICA HOSPITALARIA '!T10/'INFO ESTADÍSTICA HOSPITALARIA '!T9)</f>
        <v>13.166719492868463</v>
      </c>
      <c r="Q14" s="98">
        <f>'INFO ESTADÍSTICA HOSPITALARIA '!V10/'INFO ESTADÍSTICA HOSPITALARIA '!V9</f>
        <v>12.534063761430101</v>
      </c>
      <c r="R14" s="120"/>
    </row>
    <row r="15" spans="1:18" ht="69.95" customHeight="1">
      <c r="A15" s="89"/>
      <c r="B15" s="81"/>
      <c r="C15" s="81"/>
      <c r="D15" s="81"/>
      <c r="E15" s="81"/>
      <c r="F15" s="81"/>
      <c r="G15" s="8" t="s">
        <v>451</v>
      </c>
      <c r="H15" s="90"/>
      <c r="I15" s="81"/>
      <c r="J15" s="81"/>
      <c r="K15" s="91"/>
      <c r="L15" s="86"/>
      <c r="M15" s="86"/>
      <c r="N15" s="87"/>
      <c r="O15" s="86"/>
      <c r="P15" s="86"/>
      <c r="Q15" s="99"/>
      <c r="R15" s="120"/>
    </row>
    <row r="16" spans="1:18" ht="33" customHeight="1">
      <c r="A16" s="89"/>
      <c r="B16" s="81"/>
      <c r="C16" s="81"/>
      <c r="D16" s="81"/>
      <c r="E16" s="81"/>
      <c r="F16" s="81"/>
      <c r="G16" s="8"/>
      <c r="H16" s="90"/>
      <c r="I16" s="81"/>
      <c r="J16" s="81"/>
      <c r="K16" s="91"/>
      <c r="L16" s="86"/>
      <c r="M16" s="86"/>
      <c r="N16" s="87"/>
      <c r="O16" s="86"/>
      <c r="P16" s="86"/>
      <c r="Q16" s="100"/>
      <c r="R16" s="120"/>
    </row>
    <row r="17" spans="1:18" ht="69.95" customHeight="1">
      <c r="A17" s="89">
        <v>4</v>
      </c>
      <c r="B17" s="81" t="s">
        <v>437</v>
      </c>
      <c r="C17" s="81">
        <v>2.2999999999999998</v>
      </c>
      <c r="D17" s="81">
        <v>5</v>
      </c>
      <c r="E17" s="81">
        <v>2</v>
      </c>
      <c r="F17" s="81" t="s">
        <v>452</v>
      </c>
      <c r="G17" s="8" t="s">
        <v>453</v>
      </c>
      <c r="H17" s="90" t="s">
        <v>454</v>
      </c>
      <c r="I17" s="81" t="s">
        <v>201</v>
      </c>
      <c r="J17" s="81" t="s">
        <v>447</v>
      </c>
      <c r="K17" s="91" t="s">
        <v>448</v>
      </c>
      <c r="L17" s="110">
        <f>('INFO ESTADÍSTICA HOSPITALARIA '!N54/'INFO ESTADÍSTICA HOSPITALARIA '!M54)*100</f>
        <v>100.02834321051274</v>
      </c>
      <c r="M17" s="110">
        <f>('INFO ESTADÍSTICA HOSPITALARIA '!P54/'INFO ESTADÍSTICA HOSPITALARIA '!O54)*100</f>
        <v>100.00629524708845</v>
      </c>
      <c r="N17" s="111">
        <f>(('INFO ESTADÍSTICA HOSPITALARIA '!P54+'INFO ESTADÍSTICA HOSPITALARIA '!N54)/('INFO ESTADÍSTICA HOSPITALARIA '!O54+'INFO ESTADÍSTICA HOSPITALARIA '!M54)*100)</f>
        <v>100.01619152258139</v>
      </c>
      <c r="O17" s="110">
        <f>('INFO ESTADÍSTICA HOSPITALARIA '!Q54/'INFO ESTADÍSTICA HOSPITALARIA '!R54)*100</f>
        <v>85.430986805720153</v>
      </c>
      <c r="P17" s="110">
        <f>('INFO ESTADÍSTICA HOSPITALARIA '!S54/'INFO ESTADÍSTICA HOSPITALARIA '!T54)*100</f>
        <v>85.409259698190723</v>
      </c>
      <c r="Q17" s="98">
        <f>('INFO ESTADÍSTICA HOSPITALARIA '!V54/'INFO ESTADÍSTICA HOSPITALARIA '!U54)*100</f>
        <v>108.54369268839834</v>
      </c>
      <c r="R17" s="95"/>
    </row>
    <row r="18" spans="1:18" ht="51.75" customHeight="1">
      <c r="A18" s="89"/>
      <c r="B18" s="81"/>
      <c r="C18" s="81"/>
      <c r="D18" s="81"/>
      <c r="E18" s="81"/>
      <c r="F18" s="81"/>
      <c r="G18" s="8" t="s">
        <v>218</v>
      </c>
      <c r="H18" s="90"/>
      <c r="I18" s="81"/>
      <c r="J18" s="81"/>
      <c r="K18" s="91"/>
      <c r="L18" s="110"/>
      <c r="M18" s="110"/>
      <c r="N18" s="112"/>
      <c r="O18" s="110"/>
      <c r="P18" s="110"/>
      <c r="Q18" s="99"/>
      <c r="R18" s="95"/>
    </row>
    <row r="19" spans="1:18" ht="51" customHeight="1">
      <c r="A19" s="89"/>
      <c r="B19" s="81"/>
      <c r="C19" s="81"/>
      <c r="D19" s="81"/>
      <c r="E19" s="81"/>
      <c r="F19" s="81"/>
      <c r="G19" s="8" t="s">
        <v>438</v>
      </c>
      <c r="H19" s="90"/>
      <c r="I19" s="81"/>
      <c r="J19" s="81"/>
      <c r="K19" s="91"/>
      <c r="L19" s="110"/>
      <c r="M19" s="110"/>
      <c r="N19" s="113"/>
      <c r="O19" s="110"/>
      <c r="P19" s="110"/>
      <c r="Q19" s="100"/>
      <c r="R19" s="95"/>
    </row>
    <row r="20" spans="1:18" ht="50.25" customHeight="1">
      <c r="A20" s="89">
        <v>5</v>
      </c>
      <c r="B20" s="81" t="s">
        <v>255</v>
      </c>
      <c r="C20" s="81">
        <v>2.2999999999999998</v>
      </c>
      <c r="D20" s="81">
        <v>2</v>
      </c>
      <c r="E20" s="81">
        <v>1</v>
      </c>
      <c r="F20" s="81" t="s">
        <v>455</v>
      </c>
      <c r="G20" s="8" t="s">
        <v>456</v>
      </c>
      <c r="H20" s="90" t="s">
        <v>458</v>
      </c>
      <c r="I20" s="81" t="s">
        <v>200</v>
      </c>
      <c r="J20" s="81" t="s">
        <v>443</v>
      </c>
      <c r="K20" s="91" t="s">
        <v>448</v>
      </c>
      <c r="L20" s="86">
        <f>'INFO ESTADÍSTICA HOSPITALARIA '!N58/'INFO ESTADÍSTICA HOSPITALARIA '!N59</f>
        <v>6.0763888888888893</v>
      </c>
      <c r="M20" s="86">
        <f>'INFO ESTADÍSTICA HOSPITALARIA '!P58/'INFO ESTADÍSTICA HOSPITALARIA '!P59</f>
        <v>5.389380530973451</v>
      </c>
      <c r="N20" s="87">
        <f>(('INFO ESTADÍSTICA HOSPITALARIA '!P58+'INFO ESTADÍSTICA HOSPITALARIA '!N58)/('INFO ESTADÍSTICA HOSPITALARIA '!P59+'INFO ESTADÍSTICA HOSPITALARIA '!N59))</f>
        <v>5.7251131221719458</v>
      </c>
      <c r="O20" s="86">
        <f>('INFO ESTADÍSTICA HOSPITALARIA '!R58/'INFO ESTADÍSTICA HOSPITALARIA '!R59)</f>
        <v>5.8507462686567164</v>
      </c>
      <c r="P20" s="86">
        <f>('INFO ESTADÍSTICA HOSPITALARIA '!T58/'INFO ESTADÍSTICA HOSPITALARIA '!T59)</f>
        <v>6.3878116343490303</v>
      </c>
      <c r="Q20" s="98">
        <f>'INFO ESTADÍSTICA HOSPITALARIA '!V58/'INFO ESTADÍSTICA HOSPITALARIA '!V59</f>
        <v>5.9010321797207039</v>
      </c>
      <c r="R20" s="95"/>
    </row>
    <row r="21" spans="1:18" ht="50.25" customHeight="1">
      <c r="A21" s="89"/>
      <c r="B21" s="81"/>
      <c r="C21" s="81"/>
      <c r="D21" s="81"/>
      <c r="E21" s="81"/>
      <c r="F21" s="81"/>
      <c r="G21" s="8" t="s">
        <v>457</v>
      </c>
      <c r="H21" s="90"/>
      <c r="I21" s="81"/>
      <c r="J21" s="81"/>
      <c r="K21" s="91"/>
      <c r="L21" s="86"/>
      <c r="M21" s="86"/>
      <c r="N21" s="87"/>
      <c r="O21" s="86"/>
      <c r="P21" s="86"/>
      <c r="Q21" s="99"/>
      <c r="R21" s="95"/>
    </row>
    <row r="22" spans="1:18" ht="36" customHeight="1">
      <c r="A22" s="89"/>
      <c r="B22" s="81"/>
      <c r="C22" s="81"/>
      <c r="D22" s="81"/>
      <c r="E22" s="81"/>
      <c r="F22" s="81"/>
      <c r="G22" s="8"/>
      <c r="H22" s="90"/>
      <c r="I22" s="81"/>
      <c r="J22" s="81"/>
      <c r="K22" s="91"/>
      <c r="L22" s="86"/>
      <c r="M22" s="86"/>
      <c r="N22" s="87"/>
      <c r="O22" s="86"/>
      <c r="P22" s="86"/>
      <c r="Q22" s="100"/>
      <c r="R22" s="95"/>
    </row>
    <row r="23" spans="1:18" ht="69.95" customHeight="1">
      <c r="A23" s="89">
        <v>9</v>
      </c>
      <c r="B23" s="81" t="s">
        <v>254</v>
      </c>
      <c r="C23" s="81">
        <v>2.2999999999999998</v>
      </c>
      <c r="D23" s="81">
        <v>2</v>
      </c>
      <c r="E23" s="81">
        <v>1</v>
      </c>
      <c r="F23" s="81" t="s">
        <v>459</v>
      </c>
      <c r="G23" s="8" t="s">
        <v>462</v>
      </c>
      <c r="H23" s="90" t="s">
        <v>460</v>
      </c>
      <c r="I23" s="81" t="s">
        <v>199</v>
      </c>
      <c r="J23" s="81" t="s">
        <v>461</v>
      </c>
      <c r="K23" s="91" t="s">
        <v>448</v>
      </c>
      <c r="L23" s="86">
        <f>'INFO ESTADÍSTICA HOSPITALARIA '!N64/'INFO ESTADÍSTICA HOSPITALARIA '!N71</f>
        <v>8.3866231647634581</v>
      </c>
      <c r="M23" s="86">
        <f>'INFO ESTADÍSTICA HOSPITALARIA '!P64/'INFO ESTADÍSTICA HOSPITALARIA '!P71</f>
        <v>8.6146616541353378</v>
      </c>
      <c r="N23" s="87">
        <f>(('INFO ESTADÍSTICA HOSPITALARIA '!P64+'INFO ESTADÍSTICA HOSPITALARIA '!N64)/('INFO ESTADÍSTICA HOSPITALARIA '!P71+'INFO ESTADÍSTICA HOSPITALARIA '!N71))</f>
        <v>8.5155917788802267</v>
      </c>
      <c r="O23" s="86">
        <f>'INFO ESTADÍSTICA HOSPITALARIA '!R64/'INFO ESTADÍSTICA HOSPITALARIA '!R71</f>
        <v>7.7715189873417723</v>
      </c>
      <c r="P23" s="86">
        <f>'INFO ESTADÍSTICA HOSPITALARIA '!T64/'INFO ESTADÍSTICA HOSPITALARIA '!T71</f>
        <v>7.9816401468788252</v>
      </c>
      <c r="Q23" s="98">
        <f>'INFO ESTADÍSTICA HOSPITALARIA '!V64/'INFO ESTADÍSTICA HOSPITALARIA '!V71</f>
        <v>8.1762756792577864</v>
      </c>
      <c r="R23" s="95"/>
    </row>
    <row r="24" spans="1:18" ht="69.95" customHeight="1">
      <c r="A24" s="89"/>
      <c r="B24" s="81"/>
      <c r="C24" s="81"/>
      <c r="D24" s="81"/>
      <c r="E24" s="81"/>
      <c r="F24" s="81"/>
      <c r="G24" s="8" t="s">
        <v>463</v>
      </c>
      <c r="H24" s="90"/>
      <c r="I24" s="81"/>
      <c r="J24" s="81"/>
      <c r="K24" s="91"/>
      <c r="L24" s="86"/>
      <c r="M24" s="86"/>
      <c r="N24" s="87"/>
      <c r="O24" s="86"/>
      <c r="P24" s="86"/>
      <c r="Q24" s="99"/>
      <c r="R24" s="95"/>
    </row>
    <row r="25" spans="1:18" ht="69.95" customHeight="1">
      <c r="A25" s="89"/>
      <c r="B25" s="81"/>
      <c r="C25" s="81"/>
      <c r="D25" s="81"/>
      <c r="E25" s="81"/>
      <c r="F25" s="81"/>
      <c r="G25" s="8"/>
      <c r="H25" s="90"/>
      <c r="I25" s="81"/>
      <c r="J25" s="81"/>
      <c r="K25" s="91"/>
      <c r="L25" s="86"/>
      <c r="M25" s="86"/>
      <c r="N25" s="87"/>
      <c r="O25" s="86"/>
      <c r="P25" s="86"/>
      <c r="Q25" s="100"/>
      <c r="R25" s="95"/>
    </row>
    <row r="26" spans="1:18" ht="69.95" customHeight="1">
      <c r="A26" s="89">
        <v>9.1</v>
      </c>
      <c r="B26" s="81" t="s">
        <v>254</v>
      </c>
      <c r="C26" s="81">
        <v>2.2999999999999998</v>
      </c>
      <c r="D26" s="81">
        <v>2</v>
      </c>
      <c r="E26" s="81">
        <v>1</v>
      </c>
      <c r="F26" s="81" t="s">
        <v>751</v>
      </c>
      <c r="G26" s="8" t="s">
        <v>752</v>
      </c>
      <c r="H26" s="90" t="s">
        <v>460</v>
      </c>
      <c r="I26" s="81" t="s">
        <v>199</v>
      </c>
      <c r="J26" s="81" t="s">
        <v>461</v>
      </c>
      <c r="K26" s="91" t="s">
        <v>448</v>
      </c>
      <c r="L26" s="86">
        <f>'INFO ESTADÍSTICA HOSPITALARIA '!N65/'INFO ESTADÍSTICA HOSPITALARIA '!N72</f>
        <v>8.0282292557741659</v>
      </c>
      <c r="M26" s="86">
        <f>'INFO ESTADÍSTICA HOSPITALARIA '!P65/'INFO ESTADÍSTICA HOSPITALARIA '!P72</f>
        <v>8.2656657963446474</v>
      </c>
      <c r="N26" s="87">
        <f>(('INFO ESTADÍSTICA HOSPITALARIA '!P65+'INFO ESTADÍSTICA HOSPITALARIA '!N65)/('INFO ESTADÍSTICA HOSPITALARIA '!P72+'INFO ESTADÍSTICA HOSPITALARIA '!N72))</f>
        <v>8.1629026286560524</v>
      </c>
      <c r="O26" s="86">
        <f>'INFO ESTADÍSTICA HOSPITALARIA '!R65/'INFO ESTADÍSTICA HOSPITALARIA '!R72</f>
        <v>7.4193971166448227</v>
      </c>
      <c r="P26" s="86">
        <f>'INFO ESTADÍSTICA HOSPITALARIA '!T65/'INFO ESTADÍSTICA HOSPITALARIA '!T72</f>
        <v>7.5503184713375795</v>
      </c>
      <c r="Q26" s="98">
        <f>'INFO ESTADÍSTICA HOSPITALARIA '!V65/'INFO ESTADÍSTICA HOSPITALARIA '!V72</f>
        <v>7.8012765223391414</v>
      </c>
      <c r="R26" s="95"/>
    </row>
    <row r="27" spans="1:18" ht="69.95" customHeight="1">
      <c r="A27" s="89"/>
      <c r="B27" s="81"/>
      <c r="C27" s="81"/>
      <c r="D27" s="81"/>
      <c r="E27" s="81"/>
      <c r="F27" s="81"/>
      <c r="G27" s="8" t="s">
        <v>753</v>
      </c>
      <c r="H27" s="90"/>
      <c r="I27" s="81"/>
      <c r="J27" s="81"/>
      <c r="K27" s="91"/>
      <c r="L27" s="86"/>
      <c r="M27" s="86"/>
      <c r="N27" s="87"/>
      <c r="O27" s="86"/>
      <c r="P27" s="86"/>
      <c r="Q27" s="99"/>
      <c r="R27" s="95"/>
    </row>
    <row r="28" spans="1:18" ht="69.95" customHeight="1">
      <c r="A28" s="89"/>
      <c r="B28" s="81"/>
      <c r="C28" s="81"/>
      <c r="D28" s="81"/>
      <c r="E28" s="81"/>
      <c r="F28" s="81"/>
      <c r="G28" s="8"/>
      <c r="H28" s="90"/>
      <c r="I28" s="81"/>
      <c r="J28" s="81"/>
      <c r="K28" s="91"/>
      <c r="L28" s="86"/>
      <c r="M28" s="86"/>
      <c r="N28" s="87"/>
      <c r="O28" s="86"/>
      <c r="P28" s="86"/>
      <c r="Q28" s="100"/>
      <c r="R28" s="95"/>
    </row>
    <row r="29" spans="1:18" ht="69.95" customHeight="1">
      <c r="A29" s="89">
        <v>9.1999999999999993</v>
      </c>
      <c r="B29" s="81" t="s">
        <v>254</v>
      </c>
      <c r="C29" s="81">
        <v>2.2999999999999998</v>
      </c>
      <c r="D29" s="81">
        <v>2</v>
      </c>
      <c r="E29" s="81">
        <v>1</v>
      </c>
      <c r="F29" s="81" t="s">
        <v>754</v>
      </c>
      <c r="G29" s="8" t="s">
        <v>755</v>
      </c>
      <c r="H29" s="90" t="s">
        <v>460</v>
      </c>
      <c r="I29" s="81" t="s">
        <v>199</v>
      </c>
      <c r="J29" s="81" t="s">
        <v>461</v>
      </c>
      <c r="K29" s="91" t="s">
        <v>448</v>
      </c>
      <c r="L29" s="86">
        <f>'INFO ESTADÍSTICA HOSPITALARIA '!N66/'INFO ESTADÍSTICA HOSPITALARIA '!N73</f>
        <v>15.736842105263158</v>
      </c>
      <c r="M29" s="86">
        <f>'INFO ESTADÍSTICA HOSPITALARIA '!P66/'INFO ESTADÍSTICA HOSPITALARIA '!P73</f>
        <v>16.96875</v>
      </c>
      <c r="N29" s="87">
        <f>(('INFO ESTADÍSTICA HOSPITALARIA '!P66+'INFO ESTADÍSTICA HOSPITALARIA '!N66)/('INFO ESTADÍSTICA HOSPITALARIA '!P73+'INFO ESTADÍSTICA HOSPITALARIA '!N73))</f>
        <v>16.388429752066116</v>
      </c>
      <c r="O29" s="86">
        <f>'INFO ESTADÍSTICA HOSPITALARIA '!R66/'INFO ESTADÍSTICA HOSPITALARIA '!R73</f>
        <v>17.722222222222221</v>
      </c>
      <c r="P29" s="86">
        <f>'INFO ESTADÍSTICA HOSPITALARIA '!T66/'INFO ESTADÍSTICA HOSPITALARIA '!T73</f>
        <v>18.5625</v>
      </c>
      <c r="Q29" s="98">
        <f>'INFO ESTADÍSTICA HOSPITALARIA '!V66/'INFO ESTADÍSTICA HOSPITALARIA '!V73</f>
        <v>17.271966527196653</v>
      </c>
      <c r="R29" s="95"/>
    </row>
    <row r="30" spans="1:18" ht="69.95" customHeight="1">
      <c r="A30" s="89"/>
      <c r="B30" s="81"/>
      <c r="C30" s="81"/>
      <c r="D30" s="81"/>
      <c r="E30" s="81"/>
      <c r="F30" s="81"/>
      <c r="G30" s="8" t="s">
        <v>756</v>
      </c>
      <c r="H30" s="90"/>
      <c r="I30" s="81"/>
      <c r="J30" s="81"/>
      <c r="K30" s="91"/>
      <c r="L30" s="86"/>
      <c r="M30" s="86"/>
      <c r="N30" s="87"/>
      <c r="O30" s="86"/>
      <c r="P30" s="86"/>
      <c r="Q30" s="99"/>
      <c r="R30" s="95"/>
    </row>
    <row r="31" spans="1:18" ht="69.95" customHeight="1">
      <c r="A31" s="89"/>
      <c r="B31" s="81"/>
      <c r="C31" s="81"/>
      <c r="D31" s="81"/>
      <c r="E31" s="81"/>
      <c r="F31" s="81"/>
      <c r="G31" s="8"/>
      <c r="H31" s="90"/>
      <c r="I31" s="81"/>
      <c r="J31" s="81"/>
      <c r="K31" s="91"/>
      <c r="L31" s="86"/>
      <c r="M31" s="86"/>
      <c r="N31" s="87"/>
      <c r="O31" s="86"/>
      <c r="P31" s="86"/>
      <c r="Q31" s="100"/>
      <c r="R31" s="95"/>
    </row>
    <row r="32" spans="1:18" ht="69.95" customHeight="1">
      <c r="A32" s="89">
        <v>10</v>
      </c>
      <c r="B32" s="81" t="s">
        <v>254</v>
      </c>
      <c r="C32" s="81">
        <v>2.2999999999999998</v>
      </c>
      <c r="D32" s="81">
        <v>2</v>
      </c>
      <c r="E32" s="81">
        <v>1</v>
      </c>
      <c r="F32" s="81" t="s">
        <v>464</v>
      </c>
      <c r="G32" s="8" t="s">
        <v>465</v>
      </c>
      <c r="H32" s="90" t="s">
        <v>252</v>
      </c>
      <c r="I32" s="81" t="s">
        <v>199</v>
      </c>
      <c r="J32" s="81" t="s">
        <v>447</v>
      </c>
      <c r="K32" s="91" t="s">
        <v>448</v>
      </c>
      <c r="L32" s="86">
        <f>('INFO ESTADÍSTICA HOSPITALARIA '!N67/'INFO ESTADÍSTICA HOSPITALARIA '!N232)*100</f>
        <v>77.542865446091255</v>
      </c>
      <c r="M32" s="86">
        <f>('INFO ESTADÍSTICA HOSPITALARIA '!P67/'INFO ESTADÍSTICA HOSPITALARIA '!P232)*100</f>
        <v>70.960476605637908</v>
      </c>
      <c r="N32" s="93">
        <f>(('INFO ESTADÍSTICA HOSPITALARIA '!P67+'INFO ESTADÍSTICA HOSPITALARIA '!N67)/('INFO ESTADÍSTICA HOSPITALARIA '!P232+'INFO ESTADÍSTICA HOSPITALARIA '!N232)*100)</f>
        <v>74.251671025864567</v>
      </c>
      <c r="O32" s="86">
        <f>('INFO ESTADÍSTICA HOSPITALARIA '!R67/'INFO ESTADÍSTICA HOSPITALARIA '!R232)*100</f>
        <v>71.462231462231458</v>
      </c>
      <c r="P32" s="86">
        <f>('INFO ESTADÍSTICA HOSPITALARIA '!T67/'INFO ESTADÍSTICA HOSPITALARIA '!T232)*100</f>
        <v>72.429572429572431</v>
      </c>
      <c r="Q32" s="98">
        <f>('INFO ESTADÍSTICA HOSPITALARIA '!V67/'INFO ESTADÍSTICA HOSPITALARIA '!V232)*100</f>
        <v>73.07664807664807</v>
      </c>
      <c r="R32" s="95"/>
    </row>
    <row r="33" spans="1:18" ht="69.95" customHeight="1">
      <c r="A33" s="89"/>
      <c r="B33" s="81"/>
      <c r="C33" s="81"/>
      <c r="D33" s="81"/>
      <c r="E33" s="81"/>
      <c r="F33" s="81"/>
      <c r="G33" s="8" t="s">
        <v>466</v>
      </c>
      <c r="H33" s="90"/>
      <c r="I33" s="81"/>
      <c r="J33" s="81"/>
      <c r="K33" s="91"/>
      <c r="L33" s="86"/>
      <c r="M33" s="86"/>
      <c r="N33" s="93"/>
      <c r="O33" s="86"/>
      <c r="P33" s="86"/>
      <c r="Q33" s="99"/>
      <c r="R33" s="95"/>
    </row>
    <row r="34" spans="1:18" ht="69.95" customHeight="1">
      <c r="A34" s="89"/>
      <c r="B34" s="81"/>
      <c r="C34" s="81"/>
      <c r="D34" s="81"/>
      <c r="E34" s="81"/>
      <c r="F34" s="81"/>
      <c r="G34" s="8" t="s">
        <v>438</v>
      </c>
      <c r="H34" s="90"/>
      <c r="I34" s="81"/>
      <c r="J34" s="81"/>
      <c r="K34" s="91"/>
      <c r="L34" s="86"/>
      <c r="M34" s="86"/>
      <c r="N34" s="93"/>
      <c r="O34" s="86"/>
      <c r="P34" s="86"/>
      <c r="Q34" s="100"/>
      <c r="R34" s="95"/>
    </row>
    <row r="35" spans="1:18" ht="69.95" customHeight="1">
      <c r="A35" s="89">
        <v>10.1</v>
      </c>
      <c r="B35" s="81" t="s">
        <v>254</v>
      </c>
      <c r="C35" s="81">
        <v>2.2999999999999998</v>
      </c>
      <c r="D35" s="81">
        <v>2</v>
      </c>
      <c r="E35" s="81">
        <v>1</v>
      </c>
      <c r="F35" s="81" t="s">
        <v>757</v>
      </c>
      <c r="G35" s="8" t="s">
        <v>758</v>
      </c>
      <c r="H35" s="90" t="s">
        <v>252</v>
      </c>
      <c r="I35" s="81" t="s">
        <v>199</v>
      </c>
      <c r="J35" s="81" t="s">
        <v>447</v>
      </c>
      <c r="K35" s="91" t="s">
        <v>448</v>
      </c>
      <c r="L35" s="86">
        <f>('INFO ESTADÍSTICA HOSPITALARIA '!N68/'INFO ESTADÍSTICA HOSPITALARIA '!N233)*100</f>
        <v>79.279131007241617</v>
      </c>
      <c r="M35" s="86">
        <f>('INFO ESTADÍSTICA HOSPITALARIA '!P68/'INFO ESTADÍSTICA HOSPITALARIA '!P233)*100</f>
        <v>72.827518104015795</v>
      </c>
      <c r="N35" s="93">
        <f>(('INFO ESTADÍSTICA HOSPITALARIA '!P68+'INFO ESTADÍSTICA HOSPITALARIA '!N68)/('INFO ESTADÍSTICA HOSPITALARIA '!P233+'INFO ESTADÍSTICA HOSPITALARIA '!N233)*100)</f>
        <v>76.053324555628706</v>
      </c>
      <c r="O35" s="86">
        <f>('INFO ESTADÍSTICA HOSPITALARIA '!R68/'INFO ESTADÍSTICA HOSPITALARIA '!R233)*100</f>
        <v>74.073783359497654</v>
      </c>
      <c r="P35" s="86">
        <f>('INFO ESTADÍSTICA HOSPITALARIA '!T68/'INFO ESTADÍSTICA HOSPITALARIA '!T233)*100</f>
        <v>72.546161321671519</v>
      </c>
      <c r="Q35" s="98">
        <f>('INFO ESTADÍSTICA HOSPITALARIA '!V68/'INFO ESTADÍSTICA HOSPITALARIA '!V233)*100</f>
        <v>74.665937803692913</v>
      </c>
      <c r="R35" s="95"/>
    </row>
    <row r="36" spans="1:18" ht="69.95" customHeight="1">
      <c r="A36" s="89"/>
      <c r="B36" s="81"/>
      <c r="C36" s="81"/>
      <c r="D36" s="81"/>
      <c r="E36" s="81"/>
      <c r="F36" s="81"/>
      <c r="G36" s="8" t="s">
        <v>759</v>
      </c>
      <c r="H36" s="90"/>
      <c r="I36" s="81"/>
      <c r="J36" s="81"/>
      <c r="K36" s="91"/>
      <c r="L36" s="86"/>
      <c r="M36" s="86"/>
      <c r="N36" s="93"/>
      <c r="O36" s="86"/>
      <c r="P36" s="86"/>
      <c r="Q36" s="99"/>
      <c r="R36" s="95"/>
    </row>
    <row r="37" spans="1:18" ht="69.95" customHeight="1">
      <c r="A37" s="89"/>
      <c r="B37" s="81"/>
      <c r="C37" s="81"/>
      <c r="D37" s="81"/>
      <c r="E37" s="81"/>
      <c r="F37" s="81"/>
      <c r="G37" s="8" t="s">
        <v>438</v>
      </c>
      <c r="H37" s="90"/>
      <c r="I37" s="81"/>
      <c r="J37" s="81"/>
      <c r="K37" s="91"/>
      <c r="L37" s="86"/>
      <c r="M37" s="86"/>
      <c r="N37" s="93"/>
      <c r="O37" s="86"/>
      <c r="P37" s="86"/>
      <c r="Q37" s="100"/>
      <c r="R37" s="95"/>
    </row>
    <row r="38" spans="1:18" ht="69.95" customHeight="1">
      <c r="A38" s="89">
        <v>10.199999999999999</v>
      </c>
      <c r="B38" s="81" t="s">
        <v>254</v>
      </c>
      <c r="C38" s="81">
        <v>2.2999999999999998</v>
      </c>
      <c r="D38" s="81">
        <v>2</v>
      </c>
      <c r="E38" s="81">
        <v>1</v>
      </c>
      <c r="F38" s="81" t="s">
        <v>760</v>
      </c>
      <c r="G38" s="8" t="s">
        <v>761</v>
      </c>
      <c r="H38" s="90" t="s">
        <v>252</v>
      </c>
      <c r="I38" s="81" t="s">
        <v>199</v>
      </c>
      <c r="J38" s="81" t="s">
        <v>447</v>
      </c>
      <c r="K38" s="91" t="s">
        <v>448</v>
      </c>
      <c r="L38" s="86">
        <f>('INFO ESTADÍSTICA HOSPITALARIA '!N69/'INFO ESTADÍSTICA HOSPITALARIA '!N234)*100</f>
        <v>64.454094292803958</v>
      </c>
      <c r="M38" s="86">
        <f>('INFO ESTADÍSTICA HOSPITALARIA '!P69/'INFO ESTADÍSTICA HOSPITALARIA '!P234)*100</f>
        <v>56.885856079404462</v>
      </c>
      <c r="N38" s="93">
        <f>(('INFO ESTADÍSTICA HOSPITALARIA '!P69+'INFO ESTADÍSTICA HOSPITALARIA '!N69)/('INFO ESTADÍSTICA HOSPITALARIA '!P234+'INFO ESTADÍSTICA HOSPITALARIA '!N234)*100)</f>
        <v>60.669975186104217</v>
      </c>
      <c r="O38" s="86">
        <f>('INFO ESTADÍSTICA HOSPITALARIA '!R69/'INFO ESTADÍSTICA HOSPITALARIA '!R234)*100</f>
        <v>51.77514792899408</v>
      </c>
      <c r="P38" s="86">
        <f>('INFO ESTADÍSTICA HOSPITALARIA '!T69/'INFO ESTADÍSTICA HOSPITALARIA '!T234)*100</f>
        <v>71.550671550671552</v>
      </c>
      <c r="Q38" s="98">
        <f>('INFO ESTADÍSTICA HOSPITALARIA '!V69/'INFO ESTADÍSTICA HOSPITALARIA '!V234)*100</f>
        <v>61.095848595848601</v>
      </c>
      <c r="R38" s="95"/>
    </row>
    <row r="39" spans="1:18" ht="69.95" customHeight="1">
      <c r="A39" s="89"/>
      <c r="B39" s="81"/>
      <c r="C39" s="81"/>
      <c r="D39" s="81"/>
      <c r="E39" s="81"/>
      <c r="F39" s="81"/>
      <c r="G39" s="8" t="s">
        <v>762</v>
      </c>
      <c r="H39" s="90"/>
      <c r="I39" s="81"/>
      <c r="J39" s="81"/>
      <c r="K39" s="91"/>
      <c r="L39" s="86"/>
      <c r="M39" s="86"/>
      <c r="N39" s="93"/>
      <c r="O39" s="86"/>
      <c r="P39" s="86"/>
      <c r="Q39" s="99"/>
      <c r="R39" s="95"/>
    </row>
    <row r="40" spans="1:18" ht="69.95" customHeight="1">
      <c r="A40" s="89"/>
      <c r="B40" s="81"/>
      <c r="C40" s="81"/>
      <c r="D40" s="81"/>
      <c r="E40" s="81"/>
      <c r="F40" s="81"/>
      <c r="G40" s="8" t="s">
        <v>438</v>
      </c>
      <c r="H40" s="90"/>
      <c r="I40" s="81"/>
      <c r="J40" s="81"/>
      <c r="K40" s="91"/>
      <c r="L40" s="86"/>
      <c r="M40" s="86"/>
      <c r="N40" s="93"/>
      <c r="O40" s="86"/>
      <c r="P40" s="86"/>
      <c r="Q40" s="100"/>
      <c r="R40" s="95"/>
    </row>
    <row r="41" spans="1:18" ht="69.95" customHeight="1">
      <c r="A41" s="89">
        <v>11</v>
      </c>
      <c r="B41" s="81" t="s">
        <v>254</v>
      </c>
      <c r="C41" s="81">
        <v>2.2999999999999998</v>
      </c>
      <c r="D41" s="81">
        <v>5</v>
      </c>
      <c r="E41" s="81">
        <v>2</v>
      </c>
      <c r="F41" s="75" t="s">
        <v>469</v>
      </c>
      <c r="G41" s="8" t="s">
        <v>467</v>
      </c>
      <c r="H41" s="90" t="s">
        <v>470</v>
      </c>
      <c r="I41" s="81" t="s">
        <v>199</v>
      </c>
      <c r="J41" s="81" t="s">
        <v>471</v>
      </c>
      <c r="K41" s="91" t="s">
        <v>448</v>
      </c>
      <c r="L41" s="86">
        <f>'INFO ESTADÍSTICA HOSPITALARIA '!N71/'INFO ESTADÍSTICA HOSPITALARIA '!N70</f>
        <v>5.5225225225225225</v>
      </c>
      <c r="M41" s="86">
        <f>'INFO ESTADÍSTICA HOSPITALARIA '!P71/'INFO ESTADÍSTICA HOSPITALARIA '!P70</f>
        <v>7.1891891891891895</v>
      </c>
      <c r="N41" s="87">
        <f>(('INFO ESTADÍSTICA HOSPITALARIA '!P71+'INFO ESTADÍSTICA HOSPITALARIA '!N71)/('INFO ESTADÍSTICA HOSPITALARIA '!P70))</f>
        <v>12.711711711711711</v>
      </c>
      <c r="O41" s="86">
        <f>'INFO ESTADÍSTICA HOSPITALARIA '!R71/'INFO ESTADÍSTICA HOSPITALARIA '!R70</f>
        <v>7.1171171171171173</v>
      </c>
      <c r="P41" s="86">
        <f>'INFO ESTADÍSTICA HOSPITALARIA '!T71/'INFO ESTADÍSTICA HOSPITALARIA '!T70</f>
        <v>7.3603603603603602</v>
      </c>
      <c r="Q41" s="98">
        <f>'INFO ESTADÍSTICA HOSPITALARIA '!V71/'INFO ESTADÍSTICA HOSPITALARIA '!V70</f>
        <v>6.7972972972972974</v>
      </c>
      <c r="R41" s="95"/>
    </row>
    <row r="42" spans="1:18" ht="69.95" customHeight="1">
      <c r="A42" s="89"/>
      <c r="B42" s="81"/>
      <c r="C42" s="81"/>
      <c r="D42" s="81"/>
      <c r="E42" s="81"/>
      <c r="F42" s="76"/>
      <c r="G42" s="8" t="s">
        <v>468</v>
      </c>
      <c r="H42" s="90"/>
      <c r="I42" s="81"/>
      <c r="J42" s="81"/>
      <c r="K42" s="91"/>
      <c r="L42" s="86"/>
      <c r="M42" s="86"/>
      <c r="N42" s="87"/>
      <c r="O42" s="86"/>
      <c r="P42" s="86"/>
      <c r="Q42" s="99"/>
      <c r="R42" s="95"/>
    </row>
    <row r="43" spans="1:18" ht="69.95" customHeight="1">
      <c r="A43" s="89"/>
      <c r="B43" s="81"/>
      <c r="C43" s="81"/>
      <c r="D43" s="81"/>
      <c r="E43" s="81"/>
      <c r="F43" s="77"/>
      <c r="G43" s="8"/>
      <c r="H43" s="90"/>
      <c r="I43" s="81"/>
      <c r="J43" s="81"/>
      <c r="K43" s="91"/>
      <c r="L43" s="86"/>
      <c r="M43" s="86"/>
      <c r="N43" s="87"/>
      <c r="O43" s="86"/>
      <c r="P43" s="86"/>
      <c r="Q43" s="100"/>
      <c r="R43" s="95"/>
    </row>
    <row r="44" spans="1:18" ht="69.95" customHeight="1">
      <c r="A44" s="89">
        <v>12</v>
      </c>
      <c r="B44" s="81" t="s">
        <v>254</v>
      </c>
      <c r="C44" s="81">
        <v>2.2999999999999998</v>
      </c>
      <c r="D44" s="81">
        <v>2</v>
      </c>
      <c r="E44" s="81">
        <v>1</v>
      </c>
      <c r="F44" s="81" t="s">
        <v>474</v>
      </c>
      <c r="G44" s="8" t="s">
        <v>472</v>
      </c>
      <c r="H44" s="90" t="s">
        <v>334</v>
      </c>
      <c r="I44" s="81" t="s">
        <v>199</v>
      </c>
      <c r="J44" s="81" t="s">
        <v>461</v>
      </c>
      <c r="K44" s="91" t="s">
        <v>448</v>
      </c>
      <c r="L44" s="86">
        <f>(('INFO ESTADÍSTICA HOSPITALARIA '!N235*'INFO ESTADÍSTICA HOSPITALARIA '!N230)/('INFO ESTADÍSTICA HOSPITALARIA '!N236))</f>
        <v>2.4288440178285247</v>
      </c>
      <c r="M44" s="86">
        <f>(('INFO ESTADÍSTICA HOSPITALARIA '!P235*'INFO ESTADÍSTICA HOSPITALARIA '!P230)/('INFO ESTADÍSTICA HOSPITALARIA '!P236))</f>
        <v>3.5254226099701982</v>
      </c>
      <c r="N44" s="93">
        <f>((('INFO ESTADÍSTICA HOSPITALARIA '!N235+'INFO ESTADÍSTICA HOSPITALARIA '!P235)/2)*(('INFO ESTADÍSTICA HOSPITALARIA '!P230+'INFO ESTADÍSTICA HOSPITALARIA '!N230)/2)/(('INFO ESTADÍSTICA HOSPITALARIA '!N236+'INFO ESTADÍSTICA HOSPITALARIA '!P236)/2))</f>
        <v>2.9477765850380289</v>
      </c>
      <c r="O44" s="86">
        <f>('INFO ESTADÍSTICA HOSPITALARIA '!R235*'INFO ESTADÍSTICA HOSPITALARIA '!R230)/'INFO ESTADÍSTICA HOSPITALARIA '!R236</f>
        <v>3.1034828539442807</v>
      </c>
      <c r="P44" s="86">
        <f>('INFO ESTADÍSTICA HOSPITALARIA '!T235*'INFO ESTADÍSTICA HOSPITALARIA '!T230)/'INFO ESTADÍSTICA HOSPITALARIA '!T236</f>
        <v>3.0382235346855624</v>
      </c>
      <c r="Q44" s="98">
        <f>(('INFO ESTADÍSTICA HOSPITALARIA '!V235*'INFO ESTADÍSTICA HOSPITALARIA '!V230)/('INFO ESTADÍSTICA HOSPITALARIA '!V236))</f>
        <v>12.054020766667556</v>
      </c>
      <c r="R44" s="95"/>
    </row>
    <row r="45" spans="1:18" ht="69.95" customHeight="1">
      <c r="A45" s="89"/>
      <c r="B45" s="81"/>
      <c r="C45" s="81"/>
      <c r="D45" s="81"/>
      <c r="E45" s="81"/>
      <c r="F45" s="81"/>
      <c r="G45" s="8" t="s">
        <v>473</v>
      </c>
      <c r="H45" s="90"/>
      <c r="I45" s="81"/>
      <c r="J45" s="81"/>
      <c r="K45" s="91"/>
      <c r="L45" s="86"/>
      <c r="M45" s="86"/>
      <c r="N45" s="93"/>
      <c r="O45" s="86"/>
      <c r="P45" s="86"/>
      <c r="Q45" s="99"/>
      <c r="R45" s="95"/>
    </row>
    <row r="46" spans="1:18" ht="69.95" customHeight="1">
      <c r="A46" s="89"/>
      <c r="B46" s="81"/>
      <c r="C46" s="81"/>
      <c r="D46" s="81"/>
      <c r="E46" s="81"/>
      <c r="F46" s="81"/>
      <c r="G46" s="8"/>
      <c r="H46" s="90"/>
      <c r="I46" s="81"/>
      <c r="J46" s="81"/>
      <c r="K46" s="91"/>
      <c r="L46" s="86"/>
      <c r="M46" s="86"/>
      <c r="N46" s="93"/>
      <c r="O46" s="86"/>
      <c r="P46" s="86"/>
      <c r="Q46" s="100"/>
      <c r="R46" s="95"/>
    </row>
    <row r="47" spans="1:18" ht="111.75" customHeight="1">
      <c r="A47" s="89">
        <v>13</v>
      </c>
      <c r="B47" s="81" t="s">
        <v>254</v>
      </c>
      <c r="C47" s="81">
        <v>2.2999999999999998</v>
      </c>
      <c r="D47" s="81">
        <v>2</v>
      </c>
      <c r="E47" s="81">
        <v>1</v>
      </c>
      <c r="F47" s="81" t="s">
        <v>475</v>
      </c>
      <c r="G47" s="8" t="s">
        <v>477</v>
      </c>
      <c r="H47" s="90" t="s">
        <v>476</v>
      </c>
      <c r="I47" s="81" t="s">
        <v>202</v>
      </c>
      <c r="J47" s="81" t="s">
        <v>447</v>
      </c>
      <c r="K47" s="91" t="s">
        <v>448</v>
      </c>
      <c r="L47" s="86">
        <f>('INFO ESTADÍSTICA HOSPITALARIA '!N74/'INFO ESTADÍSTICA HOSPITALARIA '!N75)*100</f>
        <v>100</v>
      </c>
      <c r="M47" s="86">
        <f>('INFO ESTADÍSTICA HOSPITALARIA '!P74/'INFO ESTADÍSTICA HOSPITALARIA '!P75)*100</f>
        <v>100</v>
      </c>
      <c r="N47" s="87">
        <f>(('INFO ESTADÍSTICA HOSPITALARIA '!P74+'INFO ESTADÍSTICA HOSPITALARIA '!N74)/('INFO ESTADÍSTICA HOSPITALARIA '!P75+'INFO ESTADÍSTICA HOSPITALARIA '!N75)*100)</f>
        <v>100</v>
      </c>
      <c r="O47" s="86">
        <f>('INFO ESTADÍSTICA HOSPITALARIA '!R74/'INFO ESTADÍSTICA HOSPITALARIA '!R75)*100</f>
        <v>100</v>
      </c>
      <c r="P47" s="86">
        <f>('INFO ESTADÍSTICA HOSPITALARIA '!T74/'INFO ESTADÍSTICA HOSPITALARIA '!T75)*100</f>
        <v>100</v>
      </c>
      <c r="Q47" s="85">
        <f>('INFO ESTADÍSTICA HOSPITALARIA '!V74/'INFO ESTADÍSTICA HOSPITALARIA '!V75)*100</f>
        <v>100</v>
      </c>
      <c r="R47" s="95"/>
    </row>
    <row r="48" spans="1:18" ht="77.25" customHeight="1">
      <c r="A48" s="89"/>
      <c r="B48" s="81"/>
      <c r="C48" s="81"/>
      <c r="D48" s="81"/>
      <c r="E48" s="81"/>
      <c r="F48" s="81"/>
      <c r="G48" s="8" t="s">
        <v>478</v>
      </c>
      <c r="H48" s="90"/>
      <c r="I48" s="81"/>
      <c r="J48" s="81"/>
      <c r="K48" s="91"/>
      <c r="L48" s="86"/>
      <c r="M48" s="86"/>
      <c r="N48" s="87"/>
      <c r="O48" s="86"/>
      <c r="P48" s="86"/>
      <c r="Q48" s="85"/>
      <c r="R48" s="95"/>
    </row>
    <row r="49" spans="1:18" ht="15.75">
      <c r="A49" s="89"/>
      <c r="B49" s="81"/>
      <c r="C49" s="81"/>
      <c r="D49" s="81"/>
      <c r="E49" s="81"/>
      <c r="F49" s="81"/>
      <c r="G49" s="8" t="s">
        <v>438</v>
      </c>
      <c r="H49" s="90"/>
      <c r="I49" s="81"/>
      <c r="J49" s="81"/>
      <c r="K49" s="91"/>
      <c r="L49" s="86"/>
      <c r="M49" s="86"/>
      <c r="N49" s="87"/>
      <c r="O49" s="86"/>
      <c r="P49" s="86"/>
      <c r="Q49" s="85"/>
      <c r="R49" s="95"/>
    </row>
    <row r="50" spans="1:18" ht="69.95" customHeight="1">
      <c r="A50" s="89">
        <v>14</v>
      </c>
      <c r="B50" s="81" t="s">
        <v>254</v>
      </c>
      <c r="C50" s="81">
        <v>2.2999999999999998</v>
      </c>
      <c r="D50" s="81">
        <v>2</v>
      </c>
      <c r="E50" s="81">
        <v>1</v>
      </c>
      <c r="F50" s="73" t="s">
        <v>482</v>
      </c>
      <c r="G50" s="8" t="s">
        <v>479</v>
      </c>
      <c r="H50" s="90" t="s">
        <v>481</v>
      </c>
      <c r="I50" s="81" t="s">
        <v>200</v>
      </c>
      <c r="J50" s="81" t="s">
        <v>447</v>
      </c>
      <c r="K50" s="91" t="s">
        <v>448</v>
      </c>
      <c r="L50" s="86">
        <f>('INFO ESTADÍSTICA HOSPITALARIA '!N76/'INFO ESTADÍSTICA HOSPITALARIA '!N77)*100</f>
        <v>104.18869459129726</v>
      </c>
      <c r="M50" s="86">
        <f>('INFO ESTADÍSTICA HOSPITALARIA '!P76/'INFO ESTADÍSTICA HOSPITALARIA '!P77)*100</f>
        <v>98.129149064574534</v>
      </c>
      <c r="N50" s="93">
        <f>(('INFO ESTADÍSTICA HOSPITALARIA '!P76+'INFO ESTADÍSTICA HOSPITALARIA '!N76)/('INFO ESTADÍSTICA HOSPITALARIA '!P77+'INFO ESTADÍSTICA HOSPITALARIA '!N77)*100)</f>
        <v>100.71020266759049</v>
      </c>
      <c r="O50" s="86">
        <f>('INFO ESTADÍSTICA HOSPITALARIA '!R76/'INFO ESTADÍSTICA HOSPITALARIA '!R77)*100</f>
        <v>100.64009310445157</v>
      </c>
      <c r="P50" s="86">
        <f>('INFO ESTADÍSTICA HOSPITALARIA '!T76/'INFO ESTADÍSTICA HOSPITALARIA '!T77)*100</f>
        <v>134.70216606498195</v>
      </c>
      <c r="Q50" s="94">
        <f>('INFO ESTADÍSTICA HOSPITALARIA '!V76/'INFO ESTADÍSTICA HOSPITALARIA '!V77)*100</f>
        <v>107.28163836863294</v>
      </c>
      <c r="R50" s="95"/>
    </row>
    <row r="51" spans="1:18" ht="69.95" customHeight="1">
      <c r="A51" s="89"/>
      <c r="B51" s="81"/>
      <c r="C51" s="81"/>
      <c r="D51" s="81"/>
      <c r="E51" s="81"/>
      <c r="F51" s="73"/>
      <c r="G51" s="8" t="s">
        <v>480</v>
      </c>
      <c r="H51" s="90"/>
      <c r="I51" s="81"/>
      <c r="J51" s="81"/>
      <c r="K51" s="91"/>
      <c r="L51" s="86"/>
      <c r="M51" s="86"/>
      <c r="N51" s="93"/>
      <c r="O51" s="86"/>
      <c r="P51" s="86"/>
      <c r="Q51" s="94"/>
      <c r="R51" s="95"/>
    </row>
    <row r="52" spans="1:18" ht="69.95" customHeight="1">
      <c r="A52" s="89"/>
      <c r="B52" s="81"/>
      <c r="C52" s="81"/>
      <c r="D52" s="81"/>
      <c r="E52" s="81"/>
      <c r="F52" s="73"/>
      <c r="G52" s="8" t="s">
        <v>438</v>
      </c>
      <c r="H52" s="90"/>
      <c r="I52" s="81"/>
      <c r="J52" s="81"/>
      <c r="K52" s="91"/>
      <c r="L52" s="86"/>
      <c r="M52" s="86"/>
      <c r="N52" s="93"/>
      <c r="O52" s="86"/>
      <c r="P52" s="86"/>
      <c r="Q52" s="94"/>
      <c r="R52" s="95"/>
    </row>
    <row r="53" spans="1:18" ht="69.95" customHeight="1">
      <c r="A53" s="89">
        <v>15</v>
      </c>
      <c r="B53" s="81" t="s">
        <v>254</v>
      </c>
      <c r="C53" s="81">
        <v>2.2999999999999998</v>
      </c>
      <c r="D53" s="81">
        <v>2</v>
      </c>
      <c r="E53" s="81">
        <v>1</v>
      </c>
      <c r="F53" s="81" t="s">
        <v>485</v>
      </c>
      <c r="G53" s="8" t="s">
        <v>483</v>
      </c>
      <c r="H53" s="90" t="s">
        <v>261</v>
      </c>
      <c r="I53" s="81" t="s">
        <v>200</v>
      </c>
      <c r="J53" s="81" t="s">
        <v>447</v>
      </c>
      <c r="K53" s="91" t="s">
        <v>448</v>
      </c>
      <c r="L53" s="86">
        <f>('INFO ESTADÍSTICA HOSPITALARIA '!N14/'INFO ESTADÍSTICA HOSPITALARIA '!N71)*100</f>
        <v>99.429037520391518</v>
      </c>
      <c r="M53" s="86">
        <f>('INFO ESTADÍSTICA HOSPITALARIA '!P14/'INFO ESTADÍSTICA HOSPITALARIA '!P71)*100</f>
        <v>99.122807017543863</v>
      </c>
      <c r="N53" s="87">
        <f>('INFO ESTADÍSTICA HOSPITALARIA '!N14+'INFO ESTADÍSTICA HOSPITALARIA '!P14)/('INFO ESTADÍSTICA HOSPITALARIA '!N71+'INFO ESTADÍSTICA HOSPITALARIA '!P71)*100</f>
        <v>99.255846917080078</v>
      </c>
      <c r="O53" s="86">
        <f>('INFO ESTADÍSTICA HOSPITALARIA '!R14/'INFO ESTADÍSTICA HOSPITALARIA '!R71)*100</f>
        <v>99.556962025316452</v>
      </c>
      <c r="P53" s="86">
        <f>('INFO ESTADÍSTICA HOSPITALARIA '!T14/'INFO ESTADÍSTICA HOSPITALARIA '!T71)*100</f>
        <v>99.449204406364743</v>
      </c>
      <c r="Q53" s="85">
        <f>('INFO ESTADÍSTICA HOSPITALARIA '!V14/'INFO ESTADÍSTICA HOSPITALARIA '!V71)*100</f>
        <v>99.387011265738906</v>
      </c>
      <c r="R53" s="95"/>
    </row>
    <row r="54" spans="1:18" ht="69.95" customHeight="1">
      <c r="A54" s="89"/>
      <c r="B54" s="81"/>
      <c r="C54" s="81"/>
      <c r="D54" s="81"/>
      <c r="E54" s="81"/>
      <c r="F54" s="81"/>
      <c r="G54" s="8" t="s">
        <v>484</v>
      </c>
      <c r="H54" s="90"/>
      <c r="I54" s="81"/>
      <c r="J54" s="81"/>
      <c r="K54" s="91"/>
      <c r="L54" s="86"/>
      <c r="M54" s="86"/>
      <c r="N54" s="87"/>
      <c r="O54" s="86"/>
      <c r="P54" s="86"/>
      <c r="Q54" s="85"/>
      <c r="R54" s="95"/>
    </row>
    <row r="55" spans="1:18" ht="69.95" customHeight="1">
      <c r="A55" s="89"/>
      <c r="B55" s="81"/>
      <c r="C55" s="81"/>
      <c r="D55" s="81"/>
      <c r="E55" s="81"/>
      <c r="F55" s="81"/>
      <c r="G55" s="8" t="s">
        <v>438</v>
      </c>
      <c r="H55" s="90"/>
      <c r="I55" s="81"/>
      <c r="J55" s="81"/>
      <c r="K55" s="91"/>
      <c r="L55" s="86"/>
      <c r="M55" s="86"/>
      <c r="N55" s="87"/>
      <c r="O55" s="86"/>
      <c r="P55" s="86"/>
      <c r="Q55" s="85"/>
      <c r="R55" s="95"/>
    </row>
    <row r="56" spans="1:18" ht="69.95" customHeight="1">
      <c r="A56" s="89">
        <v>16</v>
      </c>
      <c r="B56" s="81" t="s">
        <v>254</v>
      </c>
      <c r="C56" s="81">
        <v>2.2999999999999998</v>
      </c>
      <c r="D56" s="81">
        <v>2</v>
      </c>
      <c r="E56" s="81">
        <v>1</v>
      </c>
      <c r="F56" s="81" t="s">
        <v>538</v>
      </c>
      <c r="G56" s="8" t="s">
        <v>535</v>
      </c>
      <c r="H56" s="90" t="s">
        <v>534</v>
      </c>
      <c r="I56" s="81" t="s">
        <v>200</v>
      </c>
      <c r="J56" s="81" t="s">
        <v>447</v>
      </c>
      <c r="K56" s="91" t="s">
        <v>448</v>
      </c>
      <c r="L56" s="86">
        <f>('INFO ESTADÍSTICA HOSPITALARIA '!N78/'INFO ESTADÍSTICA HOSPITALARIA '!N79)*100</f>
        <v>100</v>
      </c>
      <c r="M56" s="86">
        <f>('INFO ESTADÍSTICA HOSPITALARIA '!P78/'INFO ESTADÍSTICA HOSPITALARIA '!P79)*100</f>
        <v>100</v>
      </c>
      <c r="N56" s="93">
        <f>('INFO ESTADÍSTICA HOSPITALARIA '!P78+'INFO ESTADÍSTICA HOSPITALARIA '!N78)/('INFO ESTADÍSTICA HOSPITALARIA '!P79+'INFO ESTADÍSTICA HOSPITALARIA '!N79)*100</f>
        <v>100</v>
      </c>
      <c r="O56" s="86">
        <f>('INFO ESTADÍSTICA HOSPITALARIA '!R78/'INFO ESTADÍSTICA HOSPITALARIA '!R79)*100</f>
        <v>100</v>
      </c>
      <c r="P56" s="86">
        <f>('INFO ESTADÍSTICA HOSPITALARIA '!T78/'INFO ESTADÍSTICA HOSPITALARIA '!T79)*100</f>
        <v>100</v>
      </c>
      <c r="Q56" s="94">
        <f>('INFO ESTADÍSTICA HOSPITALARIA '!V78/'INFO ESTADÍSTICA HOSPITALARIA '!V79)*100</f>
        <v>100</v>
      </c>
      <c r="R56" s="95"/>
    </row>
    <row r="57" spans="1:18" ht="69.95" customHeight="1">
      <c r="A57" s="89"/>
      <c r="B57" s="81"/>
      <c r="C57" s="81"/>
      <c r="D57" s="81"/>
      <c r="E57" s="81"/>
      <c r="F57" s="81"/>
      <c r="G57" s="8" t="s">
        <v>536</v>
      </c>
      <c r="H57" s="90"/>
      <c r="I57" s="81"/>
      <c r="J57" s="81"/>
      <c r="K57" s="91"/>
      <c r="L57" s="86"/>
      <c r="M57" s="86"/>
      <c r="N57" s="93"/>
      <c r="O57" s="86"/>
      <c r="P57" s="86"/>
      <c r="Q57" s="94"/>
      <c r="R57" s="95"/>
    </row>
    <row r="58" spans="1:18" ht="69.95" customHeight="1">
      <c r="A58" s="89"/>
      <c r="B58" s="81"/>
      <c r="C58" s="81"/>
      <c r="D58" s="81"/>
      <c r="E58" s="81"/>
      <c r="F58" s="81"/>
      <c r="G58" s="8" t="s">
        <v>537</v>
      </c>
      <c r="H58" s="90"/>
      <c r="I58" s="81"/>
      <c r="J58" s="81"/>
      <c r="K58" s="91"/>
      <c r="L58" s="86"/>
      <c r="M58" s="86"/>
      <c r="N58" s="93"/>
      <c r="O58" s="86"/>
      <c r="P58" s="86"/>
      <c r="Q58" s="94"/>
      <c r="R58" s="95"/>
    </row>
    <row r="59" spans="1:18" s="20" customFormat="1" ht="95.25" customHeight="1">
      <c r="A59" s="72">
        <v>17</v>
      </c>
      <c r="B59" s="73" t="s">
        <v>254</v>
      </c>
      <c r="C59" s="73">
        <v>2.2999999999999998</v>
      </c>
      <c r="D59" s="73">
        <v>2</v>
      </c>
      <c r="E59" s="73">
        <v>1</v>
      </c>
      <c r="F59" s="73" t="s">
        <v>539</v>
      </c>
      <c r="G59" s="19" t="s">
        <v>257</v>
      </c>
      <c r="H59" s="74" t="s">
        <v>235</v>
      </c>
      <c r="I59" s="73" t="s">
        <v>200</v>
      </c>
      <c r="J59" s="73" t="s">
        <v>447</v>
      </c>
      <c r="K59" s="92" t="s">
        <v>448</v>
      </c>
      <c r="L59" s="85">
        <f>('INFO ESTADÍSTICA HOSPITALARIA '!N80/'INFO ESTADÍSTICA HOSPITALARIA '!N284)*100</f>
        <v>0</v>
      </c>
      <c r="M59" s="85">
        <f>('INFO ESTADÍSTICA HOSPITALARIA '!P80/'INFO ESTADÍSTICA HOSPITALARIA '!P284)*100</f>
        <v>0</v>
      </c>
      <c r="N59" s="87">
        <f>('INFO ESTADÍSTICA HOSPITALARIA '!P80+'INFO ESTADÍSTICA HOSPITALARIA '!N80)/('INFO ESTADÍSTICA HOSPITALARIA '!P284+'INFO ESTADÍSTICA HOSPITALARIA '!N284)*100</f>
        <v>0</v>
      </c>
      <c r="O59" s="85">
        <f>('INFO ESTADÍSTICA HOSPITALARIA '!R80/'INFO ESTADÍSTICA HOSPITALARIA '!R284)*100</f>
        <v>0</v>
      </c>
      <c r="P59" s="85">
        <f>('INFO ESTADÍSTICA HOSPITALARIA '!T80/'INFO ESTADÍSTICA HOSPITALARIA '!T284)*100</f>
        <v>0</v>
      </c>
      <c r="Q59" s="85">
        <f>('INFO ESTADÍSTICA HOSPITALARIA '!V80/'INFO ESTADÍSTICA HOSPITALARIA '!V284)*100</f>
        <v>0</v>
      </c>
      <c r="R59" s="88"/>
    </row>
    <row r="60" spans="1:18" s="20" customFormat="1" ht="76.5" customHeight="1">
      <c r="A60" s="72"/>
      <c r="B60" s="73"/>
      <c r="C60" s="73"/>
      <c r="D60" s="73"/>
      <c r="E60" s="73"/>
      <c r="F60" s="73"/>
      <c r="G60" s="19" t="s">
        <v>256</v>
      </c>
      <c r="H60" s="74"/>
      <c r="I60" s="73"/>
      <c r="J60" s="73"/>
      <c r="K60" s="92"/>
      <c r="L60" s="85"/>
      <c r="M60" s="85"/>
      <c r="N60" s="87"/>
      <c r="O60" s="85"/>
      <c r="P60" s="85"/>
      <c r="Q60" s="85"/>
      <c r="R60" s="88"/>
    </row>
    <row r="61" spans="1:18" s="20" customFormat="1" ht="69.95" customHeight="1">
      <c r="A61" s="72"/>
      <c r="B61" s="73"/>
      <c r="C61" s="73"/>
      <c r="D61" s="73"/>
      <c r="E61" s="73"/>
      <c r="F61" s="73"/>
      <c r="G61" s="19" t="s">
        <v>537</v>
      </c>
      <c r="H61" s="74"/>
      <c r="I61" s="73"/>
      <c r="J61" s="73"/>
      <c r="K61" s="92"/>
      <c r="L61" s="85"/>
      <c r="M61" s="85"/>
      <c r="N61" s="87"/>
      <c r="O61" s="85"/>
      <c r="P61" s="85"/>
      <c r="Q61" s="85"/>
      <c r="R61" s="88"/>
    </row>
    <row r="62" spans="1:18" s="20" customFormat="1" ht="96.75" customHeight="1">
      <c r="A62" s="72">
        <v>18</v>
      </c>
      <c r="B62" s="73" t="s">
        <v>254</v>
      </c>
      <c r="C62" s="73">
        <v>2.2999999999999998</v>
      </c>
      <c r="D62" s="73">
        <v>2</v>
      </c>
      <c r="E62" s="73">
        <v>1</v>
      </c>
      <c r="F62" s="73" t="s">
        <v>542</v>
      </c>
      <c r="G62" s="19" t="s">
        <v>541</v>
      </c>
      <c r="H62" s="74" t="s">
        <v>540</v>
      </c>
      <c r="I62" s="73" t="s">
        <v>200</v>
      </c>
      <c r="J62" s="73" t="s">
        <v>545</v>
      </c>
      <c r="K62" s="92" t="s">
        <v>448</v>
      </c>
      <c r="L62" s="85">
        <f>('INFO ESTADÍSTICA HOSPITALARIA '!N81/'INFO ESTADÍSTICA HOSPITALARIA '!N71)*1000</f>
        <v>0</v>
      </c>
      <c r="M62" s="85">
        <f>('INFO ESTADÍSTICA HOSPITALARIA '!P81/'INFO ESTADÍSTICA HOSPITALARIA '!P71)*1000</f>
        <v>0</v>
      </c>
      <c r="N62" s="93">
        <f>(('INFO ESTADÍSTICA HOSPITALARIA '!P81+'INFO ESTADÍSTICA HOSPITALARIA '!N81)/('INFO ESTADÍSTICA HOSPITALARIA '!P71+'INFO ESTADÍSTICA HOSPITALARIA '!N71)*1000)</f>
        <v>0</v>
      </c>
      <c r="O62" s="85">
        <f>('INFO ESTADÍSTICA HOSPITALARIA '!R81/'INFO ESTADÍSTICA HOSPITALARIA '!R71)*1000</f>
        <v>0</v>
      </c>
      <c r="P62" s="85">
        <f>('INFO ESTADÍSTICA HOSPITALARIA '!T81/'INFO ESTADÍSTICA HOSPITALARIA '!T71)*1000</f>
        <v>0</v>
      </c>
      <c r="Q62" s="94">
        <f>('INFO ESTADÍSTICA HOSPITALARIA '!V81/'INFO ESTADÍSTICA HOSPITALARIA '!V71)*1000</f>
        <v>37.607687210072896</v>
      </c>
      <c r="R62" s="88"/>
    </row>
    <row r="63" spans="1:18" s="20" customFormat="1" ht="69.95" customHeight="1">
      <c r="A63" s="72"/>
      <c r="B63" s="73"/>
      <c r="C63" s="73"/>
      <c r="D63" s="73"/>
      <c r="E63" s="73"/>
      <c r="F63" s="73"/>
      <c r="G63" s="19" t="s">
        <v>543</v>
      </c>
      <c r="H63" s="74"/>
      <c r="I63" s="73"/>
      <c r="J63" s="73"/>
      <c r="K63" s="92"/>
      <c r="L63" s="85"/>
      <c r="M63" s="85"/>
      <c r="N63" s="93"/>
      <c r="O63" s="85"/>
      <c r="P63" s="85"/>
      <c r="Q63" s="94"/>
      <c r="R63" s="88"/>
    </row>
    <row r="64" spans="1:18" s="20" customFormat="1" ht="69.95" customHeight="1">
      <c r="A64" s="72"/>
      <c r="B64" s="73"/>
      <c r="C64" s="73"/>
      <c r="D64" s="73"/>
      <c r="E64" s="73"/>
      <c r="F64" s="73"/>
      <c r="G64" s="19" t="s">
        <v>544</v>
      </c>
      <c r="H64" s="74"/>
      <c r="I64" s="73"/>
      <c r="J64" s="73"/>
      <c r="K64" s="92"/>
      <c r="L64" s="85"/>
      <c r="M64" s="85"/>
      <c r="N64" s="93"/>
      <c r="O64" s="85"/>
      <c r="P64" s="85"/>
      <c r="Q64" s="94"/>
      <c r="R64" s="88"/>
    </row>
    <row r="65" spans="1:18" ht="69.95" customHeight="1">
      <c r="A65" s="89">
        <v>19</v>
      </c>
      <c r="B65" s="81" t="s">
        <v>254</v>
      </c>
      <c r="C65" s="81">
        <v>2.2999999999999998</v>
      </c>
      <c r="D65" s="81">
        <v>2</v>
      </c>
      <c r="E65" s="81">
        <v>1</v>
      </c>
      <c r="F65" s="81" t="s">
        <v>549</v>
      </c>
      <c r="G65" s="8" t="s">
        <v>547</v>
      </c>
      <c r="H65" s="90" t="s">
        <v>546</v>
      </c>
      <c r="I65" s="81" t="s">
        <v>200</v>
      </c>
      <c r="J65" s="81" t="s">
        <v>545</v>
      </c>
      <c r="K65" s="91" t="s">
        <v>448</v>
      </c>
      <c r="L65" s="96">
        <f>('INFO ESTADÍSTICA HOSPITALARIA '!N82/'INFO ESTADÍSTICA HOSPITALARIA '!N71)*1000</f>
        <v>5.709624796084829</v>
      </c>
      <c r="M65" s="96">
        <f>('INFO ESTADÍSTICA HOSPITALARIA '!P82/'INFO ESTADÍSTICA HOSPITALARIA '!P71)*1000</f>
        <v>8.7719298245614024</v>
      </c>
      <c r="N65" s="93">
        <f>(('INFO ESTADÍSTICA HOSPITALARIA '!P82+'INFO ESTADÍSTICA HOSPITALARIA '!N82)/('INFO ESTADÍSTICA HOSPITALARIA '!P71+'INFO ESTADÍSTICA HOSPITALARIA '!N71)*1000)</f>
        <v>7.4415308291991495</v>
      </c>
      <c r="O65" s="96">
        <f>('INFO ESTADÍSTICA HOSPITALARIA '!R82/'INFO ESTADÍSTICA HOSPITALARIA '!R71)*1000</f>
        <v>4.4303797468354436</v>
      </c>
      <c r="P65" s="96">
        <f>('INFO ESTADÍSTICA HOSPITALARIA '!T82/'INFO ESTADÍSTICA HOSPITALARIA '!T71)*1000</f>
        <v>5.5079559363525092</v>
      </c>
      <c r="Q65" s="97">
        <f>('INFO ESTADÍSTICA HOSPITALARIA '!V82/'INFO ESTADÍSTICA HOSPITALARIA '!V71)*1000</f>
        <v>6.129887342611001</v>
      </c>
      <c r="R65" s="95"/>
    </row>
    <row r="66" spans="1:18" ht="69.95" customHeight="1">
      <c r="A66" s="89"/>
      <c r="B66" s="81"/>
      <c r="C66" s="81"/>
      <c r="D66" s="81"/>
      <c r="E66" s="81"/>
      <c r="F66" s="81"/>
      <c r="G66" s="8" t="s">
        <v>548</v>
      </c>
      <c r="H66" s="90"/>
      <c r="I66" s="81"/>
      <c r="J66" s="81"/>
      <c r="K66" s="91"/>
      <c r="L66" s="96"/>
      <c r="M66" s="96"/>
      <c r="N66" s="93"/>
      <c r="O66" s="96"/>
      <c r="P66" s="96"/>
      <c r="Q66" s="97"/>
      <c r="R66" s="95"/>
    </row>
    <row r="67" spans="1:18" ht="69.95" customHeight="1">
      <c r="A67" s="89"/>
      <c r="B67" s="81"/>
      <c r="C67" s="81"/>
      <c r="D67" s="81"/>
      <c r="E67" s="81"/>
      <c r="F67" s="81"/>
      <c r="G67" s="8" t="s">
        <v>544</v>
      </c>
      <c r="H67" s="90"/>
      <c r="I67" s="81"/>
      <c r="J67" s="81"/>
      <c r="K67" s="91"/>
      <c r="L67" s="96"/>
      <c r="M67" s="96"/>
      <c r="N67" s="93"/>
      <c r="O67" s="96"/>
      <c r="P67" s="96"/>
      <c r="Q67" s="97"/>
      <c r="R67" s="95"/>
    </row>
    <row r="68" spans="1:18" ht="69.95" customHeight="1">
      <c r="A68" s="89">
        <v>19.100000000000001</v>
      </c>
      <c r="B68" s="81" t="s">
        <v>254</v>
      </c>
      <c r="C68" s="81">
        <v>2.2999999999999998</v>
      </c>
      <c r="D68" s="81">
        <v>2</v>
      </c>
      <c r="E68" s="81">
        <v>1</v>
      </c>
      <c r="F68" s="81" t="s">
        <v>763</v>
      </c>
      <c r="G68" s="8" t="s">
        <v>764</v>
      </c>
      <c r="H68" s="90" t="s">
        <v>546</v>
      </c>
      <c r="I68" s="81" t="s">
        <v>200</v>
      </c>
      <c r="J68" s="81" t="s">
        <v>545</v>
      </c>
      <c r="K68" s="91" t="s">
        <v>448</v>
      </c>
      <c r="L68" s="96">
        <f>('INFO ESTADÍSTICA HOSPITALARIA '!N83/'INFO ESTADÍSTICA HOSPITALARIA '!N72)*1000</f>
        <v>5.1325919589392646</v>
      </c>
      <c r="M68" s="96">
        <f>('INFO ESTADÍSTICA HOSPITALARIA '!P83/'INFO ESTADÍSTICA HOSPITALARIA '!P72)*1000</f>
        <v>0.65274151436031336</v>
      </c>
      <c r="N68" s="93">
        <f>(('INFO ESTADÍSTICA HOSPITALARIA '!P83+'INFO ESTADÍSTICA HOSPITALARIA '!N83)/('INFO ESTADÍSTICA HOSPITALARIA '!P72+'INFO ESTADÍSTICA HOSPITALARIA '!N72)*1000)</f>
        <v>2.5916327286190302</v>
      </c>
      <c r="O68" s="96">
        <f>('INFO ESTADÍSTICA HOSPITALARIA '!R83/'INFO ESTADÍSTICA HOSPITALARIA '!R72)*1000</f>
        <v>2.6212319790301444</v>
      </c>
      <c r="P68" s="96">
        <f>('INFO ESTADÍSTICA HOSPITALARIA '!T83/'INFO ESTADÍSTICA HOSPITALARIA '!T72)*1000</f>
        <v>1.910828025477707</v>
      </c>
      <c r="Q68" s="97">
        <f>('INFO ESTADÍSTICA HOSPITALARIA '!V83/'INFO ESTADÍSTICA HOSPITALARIA '!V72)*1000</f>
        <v>2.4150422632396067</v>
      </c>
      <c r="R68" s="95"/>
    </row>
    <row r="69" spans="1:18" ht="69.95" customHeight="1">
      <c r="A69" s="89"/>
      <c r="B69" s="81"/>
      <c r="C69" s="81"/>
      <c r="D69" s="81"/>
      <c r="E69" s="81"/>
      <c r="F69" s="81"/>
      <c r="G69" s="8" t="s">
        <v>765</v>
      </c>
      <c r="H69" s="90"/>
      <c r="I69" s="81"/>
      <c r="J69" s="81"/>
      <c r="K69" s="91"/>
      <c r="L69" s="96"/>
      <c r="M69" s="96"/>
      <c r="N69" s="93"/>
      <c r="O69" s="96"/>
      <c r="P69" s="96"/>
      <c r="Q69" s="97"/>
      <c r="R69" s="95"/>
    </row>
    <row r="70" spans="1:18" ht="69.95" customHeight="1">
      <c r="A70" s="89"/>
      <c r="B70" s="81"/>
      <c r="C70" s="81"/>
      <c r="D70" s="81"/>
      <c r="E70" s="81"/>
      <c r="F70" s="81"/>
      <c r="G70" s="8" t="s">
        <v>544</v>
      </c>
      <c r="H70" s="90"/>
      <c r="I70" s="81"/>
      <c r="J70" s="81"/>
      <c r="K70" s="91"/>
      <c r="L70" s="96"/>
      <c r="M70" s="96"/>
      <c r="N70" s="93"/>
      <c r="O70" s="96"/>
      <c r="P70" s="96"/>
      <c r="Q70" s="97"/>
      <c r="R70" s="95"/>
    </row>
    <row r="71" spans="1:18" ht="69.95" customHeight="1">
      <c r="A71" s="89">
        <v>19.2</v>
      </c>
      <c r="B71" s="81" t="s">
        <v>254</v>
      </c>
      <c r="C71" s="81">
        <v>2.2999999999999998</v>
      </c>
      <c r="D71" s="81">
        <v>2</v>
      </c>
      <c r="E71" s="81">
        <v>1</v>
      </c>
      <c r="F71" s="81" t="s">
        <v>766</v>
      </c>
      <c r="G71" s="8" t="s">
        <v>767</v>
      </c>
      <c r="H71" s="90" t="s">
        <v>546</v>
      </c>
      <c r="I71" s="81" t="s">
        <v>200</v>
      </c>
      <c r="J71" s="81" t="s">
        <v>545</v>
      </c>
      <c r="K71" s="91" t="s">
        <v>448</v>
      </c>
      <c r="L71" s="96">
        <f>('INFO ESTADÍSTICA HOSPITALARIA '!N84/'INFO ESTADÍSTICA HOSPITALARIA '!N73)*1000</f>
        <v>17.543859649122805</v>
      </c>
      <c r="M71" s="96">
        <f>('INFO ESTADÍSTICA HOSPITALARIA '!P84/'INFO ESTADÍSTICA HOSPITALARIA '!P73)*1000</f>
        <v>203.125</v>
      </c>
      <c r="N71" s="93">
        <f>(('INFO ESTADÍSTICA HOSPITALARIA '!P84+'INFO ESTADÍSTICA HOSPITALARIA '!N84)/('INFO ESTADÍSTICA HOSPITALARIA '!P73+'INFO ESTADÍSTICA HOSPITALARIA '!N73)*1000)</f>
        <v>115.70247933884298</v>
      </c>
      <c r="O71" s="96">
        <f>('INFO ESTADÍSTICA HOSPITALARIA '!R84/'INFO ESTADÍSTICA HOSPITALARIA '!R73)*1000</f>
        <v>55.55555555555555</v>
      </c>
      <c r="P71" s="96">
        <f>('INFO ESTADÍSTICA HOSPITALARIA '!T84/'INFO ESTADÍSTICA HOSPITALARIA '!T73)*1000</f>
        <v>93.75</v>
      </c>
      <c r="Q71" s="97">
        <f>('INFO ESTADÍSTICA HOSPITALARIA '!V84/'INFO ESTADÍSTICA HOSPITALARIA '!V73)*1000</f>
        <v>96.23430962343096</v>
      </c>
      <c r="R71" s="95"/>
    </row>
    <row r="72" spans="1:18" ht="69.95" customHeight="1">
      <c r="A72" s="89"/>
      <c r="B72" s="81"/>
      <c r="C72" s="81"/>
      <c r="D72" s="81"/>
      <c r="E72" s="81"/>
      <c r="F72" s="81"/>
      <c r="G72" s="8" t="s">
        <v>768</v>
      </c>
      <c r="H72" s="90"/>
      <c r="I72" s="81"/>
      <c r="J72" s="81"/>
      <c r="K72" s="91"/>
      <c r="L72" s="96"/>
      <c r="M72" s="96"/>
      <c r="N72" s="93"/>
      <c r="O72" s="96"/>
      <c r="P72" s="96"/>
      <c r="Q72" s="97"/>
      <c r="R72" s="95"/>
    </row>
    <row r="73" spans="1:18" ht="69.95" customHeight="1">
      <c r="A73" s="89"/>
      <c r="B73" s="81"/>
      <c r="C73" s="81"/>
      <c r="D73" s="81"/>
      <c r="E73" s="81"/>
      <c r="F73" s="81"/>
      <c r="G73" s="8" t="s">
        <v>544</v>
      </c>
      <c r="H73" s="90"/>
      <c r="I73" s="81"/>
      <c r="J73" s="81"/>
      <c r="K73" s="91"/>
      <c r="L73" s="96"/>
      <c r="M73" s="96"/>
      <c r="N73" s="93"/>
      <c r="O73" s="96"/>
      <c r="P73" s="96"/>
      <c r="Q73" s="97"/>
      <c r="R73" s="95"/>
    </row>
    <row r="74" spans="1:18" ht="77.25" customHeight="1">
      <c r="A74" s="89">
        <v>20</v>
      </c>
      <c r="B74" s="81" t="s">
        <v>254</v>
      </c>
      <c r="C74" s="81">
        <v>2.2999999999999998</v>
      </c>
      <c r="D74" s="81">
        <v>2</v>
      </c>
      <c r="E74" s="81">
        <v>1</v>
      </c>
      <c r="F74" s="81" t="s">
        <v>550</v>
      </c>
      <c r="G74" s="8" t="s">
        <v>355</v>
      </c>
      <c r="H74" s="90" t="s">
        <v>221</v>
      </c>
      <c r="I74" s="81" t="s">
        <v>200</v>
      </c>
      <c r="J74" s="81" t="s">
        <v>545</v>
      </c>
      <c r="K74" s="91" t="s">
        <v>448</v>
      </c>
      <c r="L74" s="86">
        <f>('INFO ESTADÍSTICA HOSPITALARIA '!N85/'INFO ESTADÍSTICA HOSPITALARIA '!N71)*1000</f>
        <v>5.709624796084829</v>
      </c>
      <c r="M74" s="86">
        <f>('INFO ESTADÍSTICA HOSPITALARIA '!P85/'INFO ESTADÍSTICA HOSPITALARIA '!P71)*1000</f>
        <v>8.7719298245614024</v>
      </c>
      <c r="N74" s="93">
        <f>(('INFO ESTADÍSTICA HOSPITALARIA '!P85+'INFO ESTADÍSTICA HOSPITALARIA '!N85)/('INFO ESTADÍSTICA HOSPITALARIA '!P71+'INFO ESTADÍSTICA HOSPITALARIA '!N71)*1000)</f>
        <v>7.4415308291991495</v>
      </c>
      <c r="O74" s="86">
        <f>('INFO ESTADÍSTICA HOSPITALARIA '!R85/'INFO ESTADÍSTICA HOSPITALARIA '!R71)*1000</f>
        <v>3.7974683544303796</v>
      </c>
      <c r="P74" s="86">
        <f>('INFO ESTADÍSTICA HOSPITALARIA '!T85/'INFO ESTADÍSTICA HOSPITALARIA '!T71)*1000</f>
        <v>5.5079559363525092</v>
      </c>
      <c r="Q74" s="94">
        <f>('INFO ESTADÍSTICA HOSPITALARIA '!V85/'INFO ESTADÍSTICA HOSPITALARIA '!V71)*1000</f>
        <v>5.964214711729622</v>
      </c>
      <c r="R74" s="95"/>
    </row>
    <row r="75" spans="1:18" ht="69.95" customHeight="1">
      <c r="A75" s="89"/>
      <c r="B75" s="81"/>
      <c r="C75" s="81"/>
      <c r="D75" s="81"/>
      <c r="E75" s="81"/>
      <c r="F75" s="81"/>
      <c r="G75" s="8" t="s">
        <v>548</v>
      </c>
      <c r="H75" s="90"/>
      <c r="I75" s="81"/>
      <c r="J75" s="81"/>
      <c r="K75" s="91"/>
      <c r="L75" s="86"/>
      <c r="M75" s="86"/>
      <c r="N75" s="93"/>
      <c r="O75" s="86"/>
      <c r="P75" s="86"/>
      <c r="Q75" s="94"/>
      <c r="R75" s="95"/>
    </row>
    <row r="76" spans="1:18" ht="69.95" customHeight="1">
      <c r="A76" s="89"/>
      <c r="B76" s="81"/>
      <c r="C76" s="81"/>
      <c r="D76" s="81"/>
      <c r="E76" s="81"/>
      <c r="F76" s="81"/>
      <c r="G76" s="8" t="s">
        <v>544</v>
      </c>
      <c r="H76" s="90"/>
      <c r="I76" s="81"/>
      <c r="J76" s="81"/>
      <c r="K76" s="91"/>
      <c r="L76" s="86"/>
      <c r="M76" s="86"/>
      <c r="N76" s="93"/>
      <c r="O76" s="86"/>
      <c r="P76" s="86"/>
      <c r="Q76" s="94"/>
      <c r="R76" s="95"/>
    </row>
    <row r="77" spans="1:18" ht="82.5" customHeight="1">
      <c r="A77" s="89">
        <v>20.100000000000001</v>
      </c>
      <c r="B77" s="81" t="s">
        <v>254</v>
      </c>
      <c r="C77" s="81">
        <v>2.2999999999999998</v>
      </c>
      <c r="D77" s="81">
        <v>2</v>
      </c>
      <c r="E77" s="81">
        <v>1</v>
      </c>
      <c r="F77" s="81" t="s">
        <v>769</v>
      </c>
      <c r="G77" s="8" t="s">
        <v>710</v>
      </c>
      <c r="H77" s="90" t="s">
        <v>221</v>
      </c>
      <c r="I77" s="81" t="s">
        <v>200</v>
      </c>
      <c r="J77" s="81" t="s">
        <v>545</v>
      </c>
      <c r="K77" s="91" t="s">
        <v>448</v>
      </c>
      <c r="L77" s="86">
        <f>('INFO ESTADÍSTICA HOSPITALARIA '!N86/'INFO ESTADÍSTICA HOSPITALARIA '!N72)*1000</f>
        <v>5.1325919589392646</v>
      </c>
      <c r="M77" s="86">
        <f>('INFO ESTADÍSTICA HOSPITALARIA '!P86/'INFO ESTADÍSTICA HOSPITALARIA '!P72)*1000</f>
        <v>0.65274151436031336</v>
      </c>
      <c r="N77" s="93">
        <f>(('INFO ESTADÍSTICA HOSPITALARIA '!P86+'INFO ESTADÍSTICA HOSPITALARIA '!N86)/('INFO ESTADÍSTICA HOSPITALARIA '!P72+'INFO ESTADÍSTICA HOSPITALARIA '!N72)*1000)</f>
        <v>2.5916327286190302</v>
      </c>
      <c r="O77" s="86">
        <f>('INFO ESTADÍSTICA HOSPITALARIA '!R86/'INFO ESTADÍSTICA HOSPITALARIA '!R72)*1000</f>
        <v>1.9659239842726079</v>
      </c>
      <c r="P77" s="86">
        <f>('INFO ESTADÍSTICA HOSPITALARIA '!T86/'INFO ESTADÍSTICA HOSPITALARIA '!T72)*1000</f>
        <v>1.910828025477707</v>
      </c>
      <c r="Q77" s="94">
        <f>('INFO ESTADÍSTICA HOSPITALARIA '!V86/'INFO ESTADÍSTICA HOSPITALARIA '!V72)*1000</f>
        <v>2.2425392444367778</v>
      </c>
      <c r="R77" s="95"/>
    </row>
    <row r="78" spans="1:18" ht="69.95" customHeight="1">
      <c r="A78" s="89"/>
      <c r="B78" s="81"/>
      <c r="C78" s="81"/>
      <c r="D78" s="81"/>
      <c r="E78" s="81"/>
      <c r="F78" s="81"/>
      <c r="G78" s="8" t="s">
        <v>765</v>
      </c>
      <c r="H78" s="90"/>
      <c r="I78" s="81"/>
      <c r="J78" s="81"/>
      <c r="K78" s="91"/>
      <c r="L78" s="86"/>
      <c r="M78" s="86"/>
      <c r="N78" s="93"/>
      <c r="O78" s="86"/>
      <c r="P78" s="86"/>
      <c r="Q78" s="94"/>
      <c r="R78" s="95"/>
    </row>
    <row r="79" spans="1:18" ht="69.95" customHeight="1">
      <c r="A79" s="89"/>
      <c r="B79" s="81"/>
      <c r="C79" s="81"/>
      <c r="D79" s="81"/>
      <c r="E79" s="81"/>
      <c r="F79" s="81"/>
      <c r="G79" s="8" t="s">
        <v>544</v>
      </c>
      <c r="H79" s="90"/>
      <c r="I79" s="81"/>
      <c r="J79" s="81"/>
      <c r="K79" s="91"/>
      <c r="L79" s="86"/>
      <c r="M79" s="86"/>
      <c r="N79" s="93"/>
      <c r="O79" s="86"/>
      <c r="P79" s="86"/>
      <c r="Q79" s="94"/>
      <c r="R79" s="95"/>
    </row>
    <row r="80" spans="1:18" ht="85.5" customHeight="1">
      <c r="A80" s="89">
        <v>20.2</v>
      </c>
      <c r="B80" s="81" t="s">
        <v>254</v>
      </c>
      <c r="C80" s="81">
        <v>2.2999999999999998</v>
      </c>
      <c r="D80" s="81">
        <v>2</v>
      </c>
      <c r="E80" s="81">
        <v>1</v>
      </c>
      <c r="F80" s="81" t="s">
        <v>770</v>
      </c>
      <c r="G80" s="8" t="s">
        <v>711</v>
      </c>
      <c r="H80" s="90" t="s">
        <v>221</v>
      </c>
      <c r="I80" s="81" t="s">
        <v>200</v>
      </c>
      <c r="J80" s="81" t="s">
        <v>545</v>
      </c>
      <c r="K80" s="91" t="s">
        <v>448</v>
      </c>
      <c r="L80" s="86">
        <f>('INFO ESTADÍSTICA HOSPITALARIA '!N87/'INFO ESTADÍSTICA HOSPITALARIA '!N73)*1000</f>
        <v>17.543859649122805</v>
      </c>
      <c r="M80" s="86">
        <f>('INFO ESTADÍSTICA HOSPITALARIA '!P87/'INFO ESTADÍSTICA HOSPITALARIA '!P73)*1000</f>
        <v>203.125</v>
      </c>
      <c r="N80" s="93">
        <f>(('INFO ESTADÍSTICA HOSPITALARIA '!P87+'INFO ESTADÍSTICA HOSPITALARIA '!N87)/('INFO ESTADÍSTICA HOSPITALARIA '!P73+'INFO ESTADÍSTICA HOSPITALARIA '!N73)*1000)</f>
        <v>115.70247933884298</v>
      </c>
      <c r="O80" s="86">
        <f>('INFO ESTADÍSTICA HOSPITALARIA '!R87/'INFO ESTADÍSTICA HOSPITALARIA '!R73)*1000</f>
        <v>55.55555555555555</v>
      </c>
      <c r="P80" s="86">
        <f>('INFO ESTADÍSTICA HOSPITALARIA '!T87/'INFO ESTADÍSTICA HOSPITALARIA '!T73)*1000</f>
        <v>93.75</v>
      </c>
      <c r="Q80" s="94">
        <f>('INFO ESTADÍSTICA HOSPITALARIA '!V87/'INFO ESTADÍSTICA HOSPITALARIA '!V73)*1000</f>
        <v>96.23430962343096</v>
      </c>
      <c r="R80" s="95"/>
    </row>
    <row r="81" spans="1:18" ht="69.95" customHeight="1">
      <c r="A81" s="89"/>
      <c r="B81" s="81"/>
      <c r="C81" s="81"/>
      <c r="D81" s="81"/>
      <c r="E81" s="81"/>
      <c r="F81" s="81"/>
      <c r="G81" s="8" t="s">
        <v>768</v>
      </c>
      <c r="H81" s="90"/>
      <c r="I81" s="81"/>
      <c r="J81" s="81"/>
      <c r="K81" s="91"/>
      <c r="L81" s="86"/>
      <c r="M81" s="86"/>
      <c r="N81" s="93"/>
      <c r="O81" s="86"/>
      <c r="P81" s="86"/>
      <c r="Q81" s="94"/>
      <c r="R81" s="95"/>
    </row>
    <row r="82" spans="1:18" ht="69.95" customHeight="1">
      <c r="A82" s="89"/>
      <c r="B82" s="81"/>
      <c r="C82" s="81"/>
      <c r="D82" s="81"/>
      <c r="E82" s="81"/>
      <c r="F82" s="81"/>
      <c r="G82" s="8" t="s">
        <v>544</v>
      </c>
      <c r="H82" s="90"/>
      <c r="I82" s="81"/>
      <c r="J82" s="81"/>
      <c r="K82" s="91"/>
      <c r="L82" s="86"/>
      <c r="M82" s="86"/>
      <c r="N82" s="93"/>
      <c r="O82" s="86"/>
      <c r="P82" s="86"/>
      <c r="Q82" s="94"/>
      <c r="R82" s="95"/>
    </row>
    <row r="83" spans="1:18" ht="120.75" customHeight="1">
      <c r="A83" s="89">
        <v>21</v>
      </c>
      <c r="B83" s="81" t="s">
        <v>254</v>
      </c>
      <c r="C83" s="81">
        <v>2.2999999999999998</v>
      </c>
      <c r="D83" s="81">
        <v>2</v>
      </c>
      <c r="E83" s="81">
        <v>1</v>
      </c>
      <c r="F83" s="81" t="s">
        <v>551</v>
      </c>
      <c r="G83" s="8" t="s">
        <v>552</v>
      </c>
      <c r="H83" s="90" t="s">
        <v>554</v>
      </c>
      <c r="I83" s="81" t="s">
        <v>203</v>
      </c>
      <c r="J83" s="81" t="s">
        <v>447</v>
      </c>
      <c r="K83" s="91" t="s">
        <v>448</v>
      </c>
      <c r="L83" s="86">
        <f>('INFO ESTADÍSTICA HOSPITALARIA '!N89/'INFO ESTADÍSTICA HOSPITALARIA '!N88)*100</f>
        <v>98.095238095238088</v>
      </c>
      <c r="M83" s="86">
        <f>('INFO ESTADÍSTICA HOSPITALARIA '!P89/'INFO ESTADÍSTICA HOSPITALARIA '!P88)*100</f>
        <v>94.936708860759495</v>
      </c>
      <c r="N83" s="87">
        <f>(('INFO ESTADÍSTICA HOSPITALARIA '!P89+'INFO ESTADÍSTICA HOSPITALARIA '!N89)/('INFO ESTADÍSTICA HOSPITALARIA '!N88+'INFO ESTADÍSTICA HOSPITALARIA '!P88))*100</f>
        <v>96.420581655480987</v>
      </c>
      <c r="O83" s="86">
        <f>('INFO ESTADÍSTICA HOSPITALARIA '!R89/'INFO ESTADÍSTICA HOSPITALARIA '!R88)*100</f>
        <v>93.28358208955224</v>
      </c>
      <c r="P83" s="86">
        <f>('INFO ESTADÍSTICA HOSPITALARIA '!T89/'INFO ESTADÍSTICA HOSPITALARIA '!T88)*100</f>
        <v>94.841269841269835</v>
      </c>
      <c r="Q83" s="85">
        <f>('INFO ESTADÍSTICA HOSPITALARIA '!V89/'INFO ESTADÍSTICA HOSPITALARIA '!V88)*100</f>
        <v>95.13960703205791</v>
      </c>
      <c r="R83" s="95"/>
    </row>
    <row r="84" spans="1:18" ht="57.75" customHeight="1">
      <c r="A84" s="89"/>
      <c r="B84" s="81"/>
      <c r="C84" s="81"/>
      <c r="D84" s="81"/>
      <c r="E84" s="81"/>
      <c r="F84" s="81"/>
      <c r="G84" s="8" t="s">
        <v>553</v>
      </c>
      <c r="H84" s="90"/>
      <c r="I84" s="81"/>
      <c r="J84" s="81"/>
      <c r="K84" s="91"/>
      <c r="L84" s="86"/>
      <c r="M84" s="86"/>
      <c r="N84" s="87"/>
      <c r="O84" s="86"/>
      <c r="P84" s="86"/>
      <c r="Q84" s="85"/>
      <c r="R84" s="95"/>
    </row>
    <row r="85" spans="1:18" ht="56.25" customHeight="1">
      <c r="A85" s="89"/>
      <c r="B85" s="81"/>
      <c r="C85" s="81"/>
      <c r="D85" s="81"/>
      <c r="E85" s="81"/>
      <c r="F85" s="81"/>
      <c r="G85" s="8" t="s">
        <v>537</v>
      </c>
      <c r="H85" s="90"/>
      <c r="I85" s="81"/>
      <c r="J85" s="81"/>
      <c r="K85" s="91"/>
      <c r="L85" s="86"/>
      <c r="M85" s="86"/>
      <c r="N85" s="87"/>
      <c r="O85" s="86"/>
      <c r="P85" s="86"/>
      <c r="Q85" s="85"/>
      <c r="R85" s="95"/>
    </row>
    <row r="86" spans="1:18" ht="69.95" customHeight="1">
      <c r="A86" s="89">
        <v>22</v>
      </c>
      <c r="B86" s="81" t="s">
        <v>254</v>
      </c>
      <c r="C86" s="81">
        <v>2.2999999999999998</v>
      </c>
      <c r="D86" s="81">
        <v>2</v>
      </c>
      <c r="E86" s="81">
        <v>1</v>
      </c>
      <c r="F86" s="81" t="s">
        <v>555</v>
      </c>
      <c r="G86" s="8" t="s">
        <v>556</v>
      </c>
      <c r="H86" s="90" t="s">
        <v>558</v>
      </c>
      <c r="I86" s="81" t="s">
        <v>200</v>
      </c>
      <c r="J86" s="81" t="s">
        <v>447</v>
      </c>
      <c r="K86" s="91" t="s">
        <v>448</v>
      </c>
      <c r="L86" s="107">
        <v>100</v>
      </c>
      <c r="M86" s="86">
        <v>100</v>
      </c>
      <c r="N86" s="93">
        <v>100</v>
      </c>
      <c r="O86" s="86" t="e">
        <f>('INFO ESTADÍSTICA HOSPITALARIA '!O90/'INFO ESTADÍSTICA HOSPITALARIA '!R90)*100</f>
        <v>#DIV/0!</v>
      </c>
      <c r="P86" s="86" t="e">
        <f>('INFO ESTADÍSTICA HOSPITALARIA '!S90/'INFO ESTADÍSTICA HOSPITALARIA '!T90)*100</f>
        <v>#DIV/0!</v>
      </c>
      <c r="Q86" s="94">
        <v>100</v>
      </c>
      <c r="R86" s="88"/>
    </row>
    <row r="87" spans="1:18" ht="69.95" customHeight="1">
      <c r="A87" s="89"/>
      <c r="B87" s="81"/>
      <c r="C87" s="81"/>
      <c r="D87" s="81"/>
      <c r="E87" s="81"/>
      <c r="F87" s="81"/>
      <c r="G87" s="8" t="s">
        <v>557</v>
      </c>
      <c r="H87" s="90"/>
      <c r="I87" s="81"/>
      <c r="J87" s="81"/>
      <c r="K87" s="91"/>
      <c r="L87" s="108"/>
      <c r="M87" s="86"/>
      <c r="N87" s="93"/>
      <c r="O87" s="86"/>
      <c r="P87" s="86"/>
      <c r="Q87" s="94"/>
      <c r="R87" s="88"/>
    </row>
    <row r="88" spans="1:18" ht="69.95" customHeight="1">
      <c r="A88" s="89"/>
      <c r="B88" s="81"/>
      <c r="C88" s="81"/>
      <c r="D88" s="81"/>
      <c r="E88" s="81"/>
      <c r="F88" s="81"/>
      <c r="G88" s="8" t="s">
        <v>537</v>
      </c>
      <c r="H88" s="90"/>
      <c r="I88" s="81"/>
      <c r="J88" s="81"/>
      <c r="K88" s="91"/>
      <c r="L88" s="109"/>
      <c r="M88" s="86"/>
      <c r="N88" s="93"/>
      <c r="O88" s="86"/>
      <c r="P88" s="86"/>
      <c r="Q88" s="94"/>
      <c r="R88" s="88"/>
    </row>
    <row r="89" spans="1:18" ht="69.95" customHeight="1">
      <c r="A89" s="89">
        <v>23</v>
      </c>
      <c r="B89" s="81" t="s">
        <v>240</v>
      </c>
      <c r="C89" s="81">
        <v>2.2999999999999998</v>
      </c>
      <c r="D89" s="81">
        <v>2</v>
      </c>
      <c r="E89" s="81">
        <v>1</v>
      </c>
      <c r="F89" s="81" t="s">
        <v>559</v>
      </c>
      <c r="G89" s="8" t="s">
        <v>560</v>
      </c>
      <c r="H89" s="90" t="s">
        <v>236</v>
      </c>
      <c r="I89" s="81" t="s">
        <v>201</v>
      </c>
      <c r="J89" s="81" t="s">
        <v>447</v>
      </c>
      <c r="K89" s="91" t="s">
        <v>448</v>
      </c>
      <c r="L89" s="86">
        <f>('INFO ESTADÍSTICA HOSPITALARIA '!N91/'INFO ESTADÍSTICA HOSPITALARIA '!M91)*100</f>
        <v>99.944134078212286</v>
      </c>
      <c r="M89" s="86">
        <f>('INFO ESTADÍSTICA HOSPITALARIA '!P91/'INFO ESTADÍSTICA HOSPITALARIA '!O91)*100</f>
        <v>100.04366812227074</v>
      </c>
      <c r="N89" s="87">
        <f>('INFO ESTADÍSTICA HOSPITALARIA '!N91+'INFO ESTADÍSTICA HOSPITALARIA '!P91)/('INFO ESTADÍSTICA HOSPITALARIA '!M91+'INFO ESTADÍSTICA HOSPITALARIA '!O91)*100</f>
        <v>100</v>
      </c>
      <c r="O89" s="86">
        <f>('INFO ESTADÍSTICA HOSPITALARIA '!R91/'INFO ESTADÍSTICA HOSPITALARIA '!Q91)*100</f>
        <v>116.57701711491441</v>
      </c>
      <c r="P89" s="86">
        <f>('INFO ESTADÍSTICA HOSPITALARIA '!S91/'INFO ESTADÍSTICA HOSPITALARIA '!T91)*100</f>
        <v>79.121306376360806</v>
      </c>
      <c r="Q89" s="85">
        <f>('INFO ESTADÍSTICA HOSPITALARIA '!V91/'INFO ESTADÍSTICA HOSPITALARIA '!U91)*100</f>
        <v>110.73529411764707</v>
      </c>
      <c r="R89" s="95"/>
    </row>
    <row r="90" spans="1:18" ht="69.95" customHeight="1">
      <c r="A90" s="89"/>
      <c r="B90" s="81"/>
      <c r="C90" s="81"/>
      <c r="D90" s="81"/>
      <c r="E90" s="81"/>
      <c r="F90" s="81"/>
      <c r="G90" s="8" t="s">
        <v>561</v>
      </c>
      <c r="H90" s="90"/>
      <c r="I90" s="81"/>
      <c r="J90" s="81"/>
      <c r="K90" s="91"/>
      <c r="L90" s="86"/>
      <c r="M90" s="86"/>
      <c r="N90" s="87"/>
      <c r="O90" s="86"/>
      <c r="P90" s="86"/>
      <c r="Q90" s="85"/>
      <c r="R90" s="95"/>
    </row>
    <row r="91" spans="1:18" ht="69.95" customHeight="1">
      <c r="A91" s="89"/>
      <c r="B91" s="81"/>
      <c r="C91" s="81"/>
      <c r="D91" s="81"/>
      <c r="E91" s="81"/>
      <c r="F91" s="81"/>
      <c r="G91" s="8" t="s">
        <v>438</v>
      </c>
      <c r="H91" s="90"/>
      <c r="I91" s="81"/>
      <c r="J91" s="81"/>
      <c r="K91" s="91"/>
      <c r="L91" s="86"/>
      <c r="M91" s="86"/>
      <c r="N91" s="87"/>
      <c r="O91" s="86"/>
      <c r="P91" s="86"/>
      <c r="Q91" s="85"/>
      <c r="R91" s="95"/>
    </row>
    <row r="92" spans="1:18" s="20" customFormat="1" ht="92.25" customHeight="1">
      <c r="A92" s="72">
        <v>24</v>
      </c>
      <c r="B92" s="73" t="s">
        <v>240</v>
      </c>
      <c r="C92" s="73">
        <v>2.2999999999999998</v>
      </c>
      <c r="D92" s="73">
        <v>2</v>
      </c>
      <c r="E92" s="73">
        <v>1</v>
      </c>
      <c r="F92" s="73" t="s">
        <v>564</v>
      </c>
      <c r="G92" s="19" t="s">
        <v>563</v>
      </c>
      <c r="H92" s="74" t="s">
        <v>562</v>
      </c>
      <c r="I92" s="73" t="s">
        <v>201</v>
      </c>
      <c r="J92" s="73" t="s">
        <v>443</v>
      </c>
      <c r="K92" s="92" t="s">
        <v>448</v>
      </c>
      <c r="L92" s="85">
        <f>(('INFO ESTADÍSTICA HOSPITALARIA '!N91*'INFO ESTADÍSTICA HOSPITALARIA '!N94)/('INFO ESTADÍSTICA HOSPITALARIA '!N95*'INFO ESTADÍSTICA HOSPITALARIA '!N96))</f>
        <v>0</v>
      </c>
      <c r="M92" s="85">
        <f>(('INFO ESTADÍSTICA HOSPITALARIA '!P91*'INFO ESTADÍSTICA HOSPITALARIA '!P94)/('INFO ESTADÍSTICA HOSPITALARIA '!P95*'INFO ESTADÍSTICA HOSPITALARIA '!P96))</f>
        <v>1797.2169653524493</v>
      </c>
      <c r="N92" s="93">
        <f>(('INFO ESTADÍSTICA HOSPITALARIA '!P91+'INFO ESTADÍSTICA HOSPITALARIA '!N91)*('INFO ESTADÍSTICA HOSPITALARIA '!P94+'INFO ESTADÍSTICA HOSPITALARIA '!N94))/(('INFO ESTADÍSTICA HOSPITALARIA '!N95+'INFO ESTADÍSTICA HOSPITALARIA '!P95)/2*('INFO ESTADÍSTICA HOSPITALARIA '!P96+'INFO ESTADÍSTICA HOSPITALARIA '!N96))</f>
        <v>1600.3154121863799</v>
      </c>
      <c r="O92" s="85">
        <f>('INFO ESTADÍSTICA HOSPITALARIA '!R91*'INFO ESTADÍSTICA HOSPITALARIA '!R94)/('INFO ESTADÍSTICA HOSPITALARIA '!R95*'INFO ESTADÍSTICA HOSPITALARIA '!R96)</f>
        <v>0</v>
      </c>
      <c r="P92" s="85">
        <f>('INFO ESTADÍSTICA HOSPITALARIA '!T91*'INFO ESTADÍSTICA HOSPITALARIA '!T94)/('INFO ESTADÍSTICA HOSPITALARIA '!T95*'INFO ESTADÍSTICA HOSPITALARIA '!T96)</f>
        <v>2021.6131687242798</v>
      </c>
      <c r="Q92" s="94">
        <f>N92</f>
        <v>1600.3154121863799</v>
      </c>
      <c r="R92" s="88"/>
    </row>
    <row r="93" spans="1:18" s="20" customFormat="1" ht="97.5" customHeight="1">
      <c r="A93" s="72"/>
      <c r="B93" s="73"/>
      <c r="C93" s="73"/>
      <c r="D93" s="73"/>
      <c r="E93" s="73"/>
      <c r="F93" s="73"/>
      <c r="G93" s="19" t="s">
        <v>262</v>
      </c>
      <c r="H93" s="74"/>
      <c r="I93" s="73"/>
      <c r="J93" s="73"/>
      <c r="K93" s="92"/>
      <c r="L93" s="85"/>
      <c r="M93" s="85"/>
      <c r="N93" s="93"/>
      <c r="O93" s="85"/>
      <c r="P93" s="85"/>
      <c r="Q93" s="94"/>
      <c r="R93" s="88"/>
    </row>
    <row r="94" spans="1:18" s="20" customFormat="1" ht="69.95" customHeight="1">
      <c r="A94" s="72"/>
      <c r="B94" s="73"/>
      <c r="C94" s="73"/>
      <c r="D94" s="73"/>
      <c r="E94" s="73"/>
      <c r="F94" s="73"/>
      <c r="G94" s="19" t="s">
        <v>537</v>
      </c>
      <c r="H94" s="74"/>
      <c r="I94" s="73"/>
      <c r="J94" s="73"/>
      <c r="K94" s="92"/>
      <c r="L94" s="85"/>
      <c r="M94" s="85"/>
      <c r="N94" s="93"/>
      <c r="O94" s="85"/>
      <c r="P94" s="85"/>
      <c r="Q94" s="94"/>
      <c r="R94" s="88"/>
    </row>
    <row r="95" spans="1:18" ht="69.95" customHeight="1">
      <c r="A95" s="89">
        <v>25</v>
      </c>
      <c r="B95" s="81" t="s">
        <v>240</v>
      </c>
      <c r="C95" s="81">
        <v>2.2999999999999998</v>
      </c>
      <c r="D95" s="81">
        <v>2</v>
      </c>
      <c r="E95" s="81">
        <v>1</v>
      </c>
      <c r="F95" s="81" t="s">
        <v>568</v>
      </c>
      <c r="G95" s="8" t="s">
        <v>565</v>
      </c>
      <c r="H95" s="90" t="s">
        <v>237</v>
      </c>
      <c r="I95" s="81" t="s">
        <v>201</v>
      </c>
      <c r="J95" s="81" t="s">
        <v>447</v>
      </c>
      <c r="K95" s="91" t="s">
        <v>448</v>
      </c>
      <c r="L95" s="86">
        <f>('INFO ESTADÍSTICA HOSPITALARIA '!N97/'INFO ESTADÍSTICA HOSPITALARIA '!N91)*100</f>
        <v>28.507546115148131</v>
      </c>
      <c r="M95" s="86">
        <f>('INFO ESTADÍSTICA HOSPITALARIA '!P97/'INFO ESTADÍSTICA HOSPITALARIA '!P91)*100</f>
        <v>29.594063727629855</v>
      </c>
      <c r="N95" s="87">
        <f>('INFO ESTADÍSTICA HOSPITALARIA '!P97+'INFO ESTADÍSTICA HOSPITALARIA '!N97)/('INFO ESTADÍSTICA HOSPITALARIA '!P91+'INFO ESTADÍSTICA HOSPITALARIA '!N91)*100</f>
        <v>29.117647058823533</v>
      </c>
      <c r="O95" s="86">
        <f>('INFO ESTADÍSTICA HOSPITALARIA '!R97/'INFO ESTADÍSTICA HOSPITALARIA '!R91)*100</f>
        <v>34.395973154362416</v>
      </c>
      <c r="P95" s="86">
        <f>('INFO ESTADÍSTICA HOSPITALARIA '!T97/'INFO ESTADÍSTICA HOSPITALARIA '!T91)*100</f>
        <v>35.964230171073098</v>
      </c>
      <c r="Q95" s="85">
        <f>('INFO ESTADÍSTICA HOSPITALARIA '!V97/'INFO ESTADÍSTICA HOSPITALARIA '!V91)*100</f>
        <v>32.459052678176185</v>
      </c>
      <c r="R95" s="95"/>
    </row>
    <row r="96" spans="1:18" ht="69.95" customHeight="1">
      <c r="A96" s="89"/>
      <c r="B96" s="81"/>
      <c r="C96" s="81"/>
      <c r="D96" s="81"/>
      <c r="E96" s="81"/>
      <c r="F96" s="81"/>
      <c r="G96" s="8" t="s">
        <v>566</v>
      </c>
      <c r="H96" s="90"/>
      <c r="I96" s="81"/>
      <c r="J96" s="81"/>
      <c r="K96" s="91"/>
      <c r="L96" s="86"/>
      <c r="M96" s="86"/>
      <c r="N96" s="87"/>
      <c r="O96" s="86"/>
      <c r="P96" s="86"/>
      <c r="Q96" s="85"/>
      <c r="R96" s="95"/>
    </row>
    <row r="97" spans="1:18" ht="69.95" customHeight="1">
      <c r="A97" s="89"/>
      <c r="B97" s="81"/>
      <c r="C97" s="81"/>
      <c r="D97" s="81"/>
      <c r="E97" s="81"/>
      <c r="F97" s="81"/>
      <c r="G97" s="8" t="s">
        <v>567</v>
      </c>
      <c r="H97" s="90"/>
      <c r="I97" s="81"/>
      <c r="J97" s="81"/>
      <c r="K97" s="91"/>
      <c r="L97" s="86"/>
      <c r="M97" s="86"/>
      <c r="N97" s="87"/>
      <c r="O97" s="86"/>
      <c r="P97" s="86"/>
      <c r="Q97" s="85"/>
      <c r="R97" s="95"/>
    </row>
    <row r="98" spans="1:18" s="20" customFormat="1" ht="132" customHeight="1">
      <c r="A98" s="72">
        <v>28</v>
      </c>
      <c r="B98" s="73" t="s">
        <v>240</v>
      </c>
      <c r="C98" s="73">
        <v>2.2999999999999998</v>
      </c>
      <c r="D98" s="73">
        <v>2</v>
      </c>
      <c r="E98" s="73">
        <v>1</v>
      </c>
      <c r="F98" s="73" t="s">
        <v>573</v>
      </c>
      <c r="G98" s="19" t="s">
        <v>571</v>
      </c>
      <c r="H98" s="74" t="s">
        <v>570</v>
      </c>
      <c r="I98" s="73" t="s">
        <v>203</v>
      </c>
      <c r="J98" s="73" t="s">
        <v>447</v>
      </c>
      <c r="K98" s="92" t="s">
        <v>448</v>
      </c>
      <c r="L98" s="85" t="e">
        <f>('INFO ESTADÍSTICA HOSPITALARIA '!N101/'INFO ESTADÍSTICA HOSPITALARIA '!N102)*100</f>
        <v>#DIV/0!</v>
      </c>
      <c r="M98" s="85" t="e">
        <f>('INFO ESTADÍSTICA HOSPITALARIA '!P101/'INFO ESTADÍSTICA HOSPITALARIA '!P102)*100</f>
        <v>#DIV/0!</v>
      </c>
      <c r="N98" s="93" t="e">
        <f>('INFO ESTADÍSTICA HOSPITALARIA '!P101+'INFO ESTADÍSTICA HOSPITALARIA '!N101)/('INFO ESTADÍSTICA HOSPITALARIA '!P102+'INFO ESTADÍSTICA HOSPITALARIA '!N102)*100</f>
        <v>#DIV/0!</v>
      </c>
      <c r="O98" s="85" t="e">
        <f>('INFO ESTADÍSTICA HOSPITALARIA '!R101/'INFO ESTADÍSTICA HOSPITALARIA '!R102)*100</f>
        <v>#DIV/0!</v>
      </c>
      <c r="P98" s="85" t="e">
        <f>('INFO ESTADÍSTICA HOSPITALARIA '!T101/'INFO ESTADÍSTICA HOSPITALARIA '!T102)*100</f>
        <v>#DIV/0!</v>
      </c>
      <c r="Q98" s="94">
        <f>('INFO ESTADÍSTICA HOSPITALARIA '!V101/'INFO ESTADÍSTICA HOSPITALARIA '!V102)*100</f>
        <v>100</v>
      </c>
      <c r="R98" s="88"/>
    </row>
    <row r="99" spans="1:18" s="20" customFormat="1" ht="105.75" customHeight="1">
      <c r="A99" s="72"/>
      <c r="B99" s="73"/>
      <c r="C99" s="73"/>
      <c r="D99" s="73"/>
      <c r="E99" s="73"/>
      <c r="F99" s="73"/>
      <c r="G99" s="19" t="s">
        <v>572</v>
      </c>
      <c r="H99" s="74"/>
      <c r="I99" s="73"/>
      <c r="J99" s="73"/>
      <c r="K99" s="92"/>
      <c r="L99" s="85"/>
      <c r="M99" s="85"/>
      <c r="N99" s="93"/>
      <c r="O99" s="85"/>
      <c r="P99" s="85"/>
      <c r="Q99" s="94"/>
      <c r="R99" s="88"/>
    </row>
    <row r="100" spans="1:18" s="20" customFormat="1" ht="135.75" customHeight="1">
      <c r="A100" s="72"/>
      <c r="B100" s="73"/>
      <c r="C100" s="73"/>
      <c r="D100" s="73"/>
      <c r="E100" s="73"/>
      <c r="F100" s="73"/>
      <c r="G100" s="19" t="s">
        <v>537</v>
      </c>
      <c r="H100" s="74"/>
      <c r="I100" s="73"/>
      <c r="J100" s="73"/>
      <c r="K100" s="92"/>
      <c r="L100" s="85"/>
      <c r="M100" s="85"/>
      <c r="N100" s="93"/>
      <c r="O100" s="85"/>
      <c r="P100" s="85"/>
      <c r="Q100" s="94"/>
      <c r="R100" s="88"/>
    </row>
    <row r="101" spans="1:18" ht="69.95" customHeight="1">
      <c r="A101" s="89">
        <v>29</v>
      </c>
      <c r="B101" s="81" t="s">
        <v>240</v>
      </c>
      <c r="C101" s="81">
        <v>2.2999999999999998</v>
      </c>
      <c r="D101" s="81">
        <v>2</v>
      </c>
      <c r="E101" s="81">
        <v>1</v>
      </c>
      <c r="F101" s="81" t="s">
        <v>574</v>
      </c>
      <c r="G101" s="8" t="s">
        <v>575</v>
      </c>
      <c r="H101" s="90" t="s">
        <v>242</v>
      </c>
      <c r="I101" s="81" t="s">
        <v>204</v>
      </c>
      <c r="J101" s="81" t="s">
        <v>443</v>
      </c>
      <c r="K101" s="91" t="s">
        <v>448</v>
      </c>
      <c r="L101" s="86">
        <f>'INFO ESTADÍSTICA HOSPITALARIA '!N103/'INFO ESTADÍSTICA HOSPITALARIA '!N91</f>
        <v>1</v>
      </c>
      <c r="M101" s="86">
        <f>'INFO ESTADÍSTICA HOSPITALARIA '!N103/'INFO ESTADÍSTICA HOSPITALARIA '!P91</f>
        <v>0.78088171104321258</v>
      </c>
      <c r="N101" s="87">
        <f>('INFO ESTADÍSTICA HOSPITALARIA '!N103+'INFO ESTADÍSTICA HOSPITALARIA '!P103)/('INFO ESTADÍSTICA HOSPITALARIA '!N91+'INFO ESTADÍSTICA HOSPITALARIA '!P91)</f>
        <v>1</v>
      </c>
      <c r="O101" s="86">
        <f>'INFO ESTADÍSTICA HOSPITALARIA '!R103/'INFO ESTADÍSTICA HOSPITALARIA '!R91</f>
        <v>1.001258389261745</v>
      </c>
      <c r="P101" s="86">
        <f>'INFO ESTADÍSTICA HOSPITALARIA '!T103/'INFO ESTADÍSTICA HOSPITALARIA '!T91</f>
        <v>0.99222395023328147</v>
      </c>
      <c r="Q101" s="85">
        <f>'INFO ESTADÍSTICA HOSPITALARIA '!V103/'INFO ESTADÍSTICA HOSPITALARIA '!V91</f>
        <v>0.99811863656485167</v>
      </c>
      <c r="R101" s="95"/>
    </row>
    <row r="102" spans="1:18" ht="69.95" customHeight="1">
      <c r="A102" s="89"/>
      <c r="B102" s="81"/>
      <c r="C102" s="81"/>
      <c r="D102" s="81"/>
      <c r="E102" s="81"/>
      <c r="F102" s="81"/>
      <c r="G102" s="8" t="s">
        <v>576</v>
      </c>
      <c r="H102" s="90"/>
      <c r="I102" s="81"/>
      <c r="J102" s="81"/>
      <c r="K102" s="91"/>
      <c r="L102" s="86"/>
      <c r="M102" s="86"/>
      <c r="N102" s="87"/>
      <c r="O102" s="86"/>
      <c r="P102" s="86"/>
      <c r="Q102" s="85"/>
      <c r="R102" s="95"/>
    </row>
    <row r="103" spans="1:18" ht="69.95" customHeight="1">
      <c r="A103" s="89"/>
      <c r="B103" s="81"/>
      <c r="C103" s="81"/>
      <c r="D103" s="81"/>
      <c r="E103" s="81"/>
      <c r="F103" s="81"/>
      <c r="G103" s="8"/>
      <c r="H103" s="90"/>
      <c r="I103" s="81"/>
      <c r="J103" s="81"/>
      <c r="K103" s="91"/>
      <c r="L103" s="86"/>
      <c r="M103" s="86"/>
      <c r="N103" s="87"/>
      <c r="O103" s="86"/>
      <c r="P103" s="86"/>
      <c r="Q103" s="85"/>
      <c r="R103" s="95"/>
    </row>
    <row r="104" spans="1:18" s="20" customFormat="1" ht="69.95" customHeight="1">
      <c r="A104" s="72">
        <v>30</v>
      </c>
      <c r="B104" s="73" t="s">
        <v>240</v>
      </c>
      <c r="C104" s="73">
        <v>2.2999999999999998</v>
      </c>
      <c r="D104" s="73">
        <v>2</v>
      </c>
      <c r="E104" s="73">
        <v>1</v>
      </c>
      <c r="F104" s="73" t="s">
        <v>215</v>
      </c>
      <c r="G104" s="19" t="s">
        <v>578</v>
      </c>
      <c r="H104" s="74" t="s">
        <v>577</v>
      </c>
      <c r="I104" s="73" t="s">
        <v>200</v>
      </c>
      <c r="J104" s="73" t="s">
        <v>545</v>
      </c>
      <c r="K104" s="92" t="s">
        <v>448</v>
      </c>
      <c r="L104" s="85">
        <f>('INFO ESTADÍSTICA HOSPITALARIA '!N104/'INFO ESTADÍSTICA HOSPITALARIA '!N91)*1000</f>
        <v>0</v>
      </c>
      <c r="M104" s="85">
        <f>('INFO ESTADÍSTICA HOSPITALARIA '!P104/'INFO ESTADÍSTICA HOSPITALARIA '!P91)*1000</f>
        <v>119.16193801833261</v>
      </c>
      <c r="N104" s="93">
        <f>('INFO ESTADÍSTICA HOSPITALARIA '!P104+'INFO ESTADÍSTICA HOSPITALARIA '!N104)/('INFO ESTADÍSTICA HOSPITALARIA '!P91+'INFO ESTADÍSTICA HOSPITALARIA '!N91)*1000</f>
        <v>66.911764705882348</v>
      </c>
      <c r="O104" s="85">
        <f>('INFO ESTADÍSTICA HOSPITALARIA '!R104/'INFO ESTADÍSTICA HOSPITALARIA '!R91)*1000</f>
        <v>0</v>
      </c>
      <c r="P104" s="85">
        <f>('INFO ESTADÍSTICA HOSPITALARIA '!T104/'INFO ESTADÍSTICA HOSPITALARIA '!T91)*1000</f>
        <v>97.20062208398133</v>
      </c>
      <c r="Q104" s="94">
        <f>('INFO ESTADÍSTICA HOSPITALARIA '!V104/'INFO ESTADÍSTICA HOSPITALARIA '!V91)*1000</f>
        <v>57.879592740150514</v>
      </c>
      <c r="R104" s="88"/>
    </row>
    <row r="105" spans="1:18" s="20" customFormat="1" ht="69.95" customHeight="1">
      <c r="A105" s="72"/>
      <c r="B105" s="73"/>
      <c r="C105" s="73"/>
      <c r="D105" s="73"/>
      <c r="E105" s="73"/>
      <c r="F105" s="73"/>
      <c r="G105" s="19" t="s">
        <v>579</v>
      </c>
      <c r="H105" s="74"/>
      <c r="I105" s="73"/>
      <c r="J105" s="73"/>
      <c r="K105" s="92"/>
      <c r="L105" s="85"/>
      <c r="M105" s="85"/>
      <c r="N105" s="93"/>
      <c r="O105" s="85"/>
      <c r="P105" s="85"/>
      <c r="Q105" s="94"/>
      <c r="R105" s="88"/>
    </row>
    <row r="106" spans="1:18" s="20" customFormat="1" ht="69.95" customHeight="1">
      <c r="A106" s="72"/>
      <c r="B106" s="73"/>
      <c r="C106" s="73"/>
      <c r="D106" s="73"/>
      <c r="E106" s="73"/>
      <c r="F106" s="73"/>
      <c r="G106" s="19" t="s">
        <v>580</v>
      </c>
      <c r="H106" s="74"/>
      <c r="I106" s="73"/>
      <c r="J106" s="73"/>
      <c r="K106" s="92"/>
      <c r="L106" s="85"/>
      <c r="M106" s="85"/>
      <c r="N106" s="93"/>
      <c r="O106" s="85"/>
      <c r="P106" s="85"/>
      <c r="Q106" s="94"/>
      <c r="R106" s="88"/>
    </row>
    <row r="107" spans="1:18" s="20" customFormat="1" ht="69.95" customHeight="1">
      <c r="A107" s="72">
        <v>30.1</v>
      </c>
      <c r="B107" s="73" t="s">
        <v>240</v>
      </c>
      <c r="C107" s="73">
        <v>2.2999999999999998</v>
      </c>
      <c r="D107" s="73">
        <v>2</v>
      </c>
      <c r="E107" s="73">
        <v>1</v>
      </c>
      <c r="F107" s="73" t="s">
        <v>771</v>
      </c>
      <c r="G107" s="19" t="s">
        <v>772</v>
      </c>
      <c r="H107" s="74" t="s">
        <v>577</v>
      </c>
      <c r="I107" s="73" t="s">
        <v>200</v>
      </c>
      <c r="J107" s="73" t="s">
        <v>545</v>
      </c>
      <c r="K107" s="92" t="s">
        <v>448</v>
      </c>
      <c r="L107" s="85">
        <f>('INFO ESTADÍSTICA HOSPITALARIA '!N105/'INFO ESTADÍSTICA HOSPITALARIA '!N92)*1000</f>
        <v>0</v>
      </c>
      <c r="M107" s="85">
        <f>('INFO ESTADÍSTICA HOSPITALARIA '!P105/'INFO ESTADÍSTICA HOSPITALARIA '!P92)*1000</f>
        <v>123.25581395348837</v>
      </c>
      <c r="N107" s="93">
        <f>('INFO ESTADÍSTICA HOSPITALARIA '!P105+'INFO ESTADÍSTICA HOSPITALARIA '!N105)/('INFO ESTADÍSTICA HOSPITALARIA '!P92+'INFO ESTADÍSTICA HOSPITALARIA '!N92)*1000</f>
        <v>70.050224689399954</v>
      </c>
      <c r="O107" s="85">
        <f>('INFO ESTADÍSTICA HOSPITALARIA '!R105/'INFO ESTADÍSTICA HOSPITALARIA '!R92)*1000</f>
        <v>0</v>
      </c>
      <c r="P107" s="85">
        <f>('INFO ESTADÍSTICA HOSPITALARIA '!T105/'INFO ESTADÍSTICA HOSPITALARIA '!T92)*1000</f>
        <v>101.68793742280774</v>
      </c>
      <c r="Q107" s="94">
        <f>('INFO ESTADÍSTICA HOSPITALARIA '!V105/'INFO ESTADÍSTICA HOSPITALARIA '!V92)*1000</f>
        <v>60.598887442300864</v>
      </c>
      <c r="R107" s="88"/>
    </row>
    <row r="108" spans="1:18" s="20" customFormat="1" ht="69.95" customHeight="1">
      <c r="A108" s="72"/>
      <c r="B108" s="73"/>
      <c r="C108" s="73"/>
      <c r="D108" s="73"/>
      <c r="E108" s="73"/>
      <c r="F108" s="73"/>
      <c r="G108" s="19" t="s">
        <v>773</v>
      </c>
      <c r="H108" s="74"/>
      <c r="I108" s="73"/>
      <c r="J108" s="73"/>
      <c r="K108" s="92"/>
      <c r="L108" s="85"/>
      <c r="M108" s="85"/>
      <c r="N108" s="93"/>
      <c r="O108" s="85"/>
      <c r="P108" s="85"/>
      <c r="Q108" s="94"/>
      <c r="R108" s="88"/>
    </row>
    <row r="109" spans="1:18" s="20" customFormat="1" ht="69.95" customHeight="1">
      <c r="A109" s="72"/>
      <c r="B109" s="73"/>
      <c r="C109" s="73"/>
      <c r="D109" s="73"/>
      <c r="E109" s="73"/>
      <c r="F109" s="73"/>
      <c r="G109" s="19" t="s">
        <v>580</v>
      </c>
      <c r="H109" s="74"/>
      <c r="I109" s="73"/>
      <c r="J109" s="73"/>
      <c r="K109" s="92"/>
      <c r="L109" s="85"/>
      <c r="M109" s="85"/>
      <c r="N109" s="93"/>
      <c r="O109" s="85"/>
      <c r="P109" s="85"/>
      <c r="Q109" s="94"/>
      <c r="R109" s="88"/>
    </row>
    <row r="110" spans="1:18" s="20" customFormat="1" ht="69.95" customHeight="1">
      <c r="A110" s="72">
        <v>30.2</v>
      </c>
      <c r="B110" s="73" t="s">
        <v>240</v>
      </c>
      <c r="C110" s="73">
        <v>2.2999999999999998</v>
      </c>
      <c r="D110" s="73">
        <v>2</v>
      </c>
      <c r="E110" s="73">
        <v>1</v>
      </c>
      <c r="F110" s="73" t="s">
        <v>774</v>
      </c>
      <c r="G110" s="19" t="s">
        <v>775</v>
      </c>
      <c r="H110" s="74" t="s">
        <v>577</v>
      </c>
      <c r="I110" s="73" t="s">
        <v>200</v>
      </c>
      <c r="J110" s="73" t="s">
        <v>545</v>
      </c>
      <c r="K110" s="92" t="s">
        <v>448</v>
      </c>
      <c r="L110" s="85">
        <f>('INFO ESTADÍSTICA HOSPITALARIA '!N106/'INFO ESTADÍSTICA HOSPITALARIA '!N93)*1000</f>
        <v>0</v>
      </c>
      <c r="M110" s="85">
        <f>('INFO ESTADÍSTICA HOSPITALARIA '!P106/'INFO ESTADÍSTICA HOSPITALARIA '!P93)*1000</f>
        <v>56.737588652482266</v>
      </c>
      <c r="N110" s="93">
        <f>('INFO ESTADÍSTICA HOSPITALARIA '!P106+'INFO ESTADÍSTICA HOSPITALARIA '!N106)/('INFO ESTADÍSTICA HOSPITALARIA '!P93+'INFO ESTADÍSTICA HOSPITALARIA '!N93)*1000</f>
        <v>26.936026936026934</v>
      </c>
      <c r="O110" s="85">
        <f>('INFO ESTADÍSTICA HOSPITALARIA '!R106/'INFO ESTADÍSTICA HOSPITALARIA '!R93)*1000</f>
        <v>0</v>
      </c>
      <c r="P110" s="85">
        <f>('INFO ESTADÍSTICA HOSPITALARIA '!T106/'INFO ESTADÍSTICA HOSPITALARIA '!T93)*1000</f>
        <v>20.97902097902098</v>
      </c>
      <c r="Q110" s="94">
        <f>('INFO ESTADÍSTICA HOSPITALARIA '!V106/'INFO ESTADÍSTICA HOSPITALARIA '!V93)*1000</f>
        <v>18.739352640545146</v>
      </c>
      <c r="R110" s="88"/>
    </row>
    <row r="111" spans="1:18" s="20" customFormat="1" ht="69.95" customHeight="1">
      <c r="A111" s="72"/>
      <c r="B111" s="73"/>
      <c r="C111" s="73"/>
      <c r="D111" s="73"/>
      <c r="E111" s="73"/>
      <c r="F111" s="73"/>
      <c r="G111" s="19" t="s">
        <v>776</v>
      </c>
      <c r="H111" s="74"/>
      <c r="I111" s="73"/>
      <c r="J111" s="73"/>
      <c r="K111" s="92"/>
      <c r="L111" s="85"/>
      <c r="M111" s="85"/>
      <c r="N111" s="93"/>
      <c r="O111" s="85"/>
      <c r="P111" s="85"/>
      <c r="Q111" s="94"/>
      <c r="R111" s="88"/>
    </row>
    <row r="112" spans="1:18" s="20" customFormat="1" ht="69.95" customHeight="1">
      <c r="A112" s="72"/>
      <c r="B112" s="73"/>
      <c r="C112" s="73"/>
      <c r="D112" s="73"/>
      <c r="E112" s="73"/>
      <c r="F112" s="73"/>
      <c r="G112" s="19" t="s">
        <v>580</v>
      </c>
      <c r="H112" s="74"/>
      <c r="I112" s="73"/>
      <c r="J112" s="73"/>
      <c r="K112" s="92"/>
      <c r="L112" s="85"/>
      <c r="M112" s="85"/>
      <c r="N112" s="93"/>
      <c r="O112" s="85"/>
      <c r="P112" s="85"/>
      <c r="Q112" s="94"/>
      <c r="R112" s="88"/>
    </row>
    <row r="113" spans="1:18" s="20" customFormat="1" ht="69.95" customHeight="1">
      <c r="A113" s="72">
        <v>31</v>
      </c>
      <c r="B113" s="73" t="s">
        <v>240</v>
      </c>
      <c r="C113" s="73">
        <v>2.2999999999999998</v>
      </c>
      <c r="D113" s="73">
        <v>2</v>
      </c>
      <c r="E113" s="73">
        <v>1</v>
      </c>
      <c r="F113" s="73" t="s">
        <v>584</v>
      </c>
      <c r="G113" s="19" t="s">
        <v>583</v>
      </c>
      <c r="H113" s="74" t="s">
        <v>581</v>
      </c>
      <c r="I113" s="73" t="s">
        <v>200</v>
      </c>
      <c r="J113" s="73" t="s">
        <v>545</v>
      </c>
      <c r="K113" s="92" t="s">
        <v>448</v>
      </c>
      <c r="L113" s="85" t="e">
        <f>('INFO ESTADÍSTICA HOSPITALARIA '!N285/'INFO ESTADÍSTICA HOSPITALARIA '!N107)*1000</f>
        <v>#DIV/0!</v>
      </c>
      <c r="M113" s="85">
        <f>('INFO ESTADÍSTICA HOSPITALARIA '!P285/'INFO ESTADÍSTICA HOSPITALARIA '!P107)*1000</f>
        <v>0</v>
      </c>
      <c r="N113" s="87">
        <f>(('INFO ESTADÍSTICA HOSPITALARIA '!P285+'INFO ESTADÍSTICA HOSPITALARIA '!N285)/('INFO ESTADÍSTICA HOSPITALARIA '!P107+'INFO ESTADÍSTICA HOSPITALARIA '!O107)*1000)</f>
        <v>0</v>
      </c>
      <c r="O113" s="85" t="e">
        <f>('INFO ESTADÍSTICA HOSPITALARIA '!R285/'INFO ESTADÍSTICA HOSPITALARIA '!R107)*1000</f>
        <v>#DIV/0!</v>
      </c>
      <c r="P113" s="85">
        <f>('INFO ESTADÍSTICA HOSPITALARIA '!T285/'INFO ESTADÍSTICA HOSPITALARIA '!T107)*1000</f>
        <v>0</v>
      </c>
      <c r="Q113" s="85">
        <f>('INFO ESTADÍSTICA HOSPITALARIA '!V285/'INFO ESTADÍSTICA HOSPITALARIA '!V107)*1000</f>
        <v>9.286998202516477</v>
      </c>
      <c r="R113" s="88"/>
    </row>
    <row r="114" spans="1:18" s="20" customFormat="1" ht="69.95" customHeight="1">
      <c r="A114" s="72"/>
      <c r="B114" s="73"/>
      <c r="C114" s="73"/>
      <c r="D114" s="73"/>
      <c r="E114" s="73"/>
      <c r="F114" s="73"/>
      <c r="G114" s="19" t="s">
        <v>582</v>
      </c>
      <c r="H114" s="74"/>
      <c r="I114" s="73"/>
      <c r="J114" s="73"/>
      <c r="K114" s="92"/>
      <c r="L114" s="85"/>
      <c r="M114" s="85"/>
      <c r="N114" s="87"/>
      <c r="O114" s="85"/>
      <c r="P114" s="85"/>
      <c r="Q114" s="85"/>
      <c r="R114" s="88"/>
    </row>
    <row r="115" spans="1:18" s="20" customFormat="1" ht="69.95" customHeight="1">
      <c r="A115" s="72"/>
      <c r="B115" s="73"/>
      <c r="C115" s="73"/>
      <c r="D115" s="73"/>
      <c r="E115" s="73"/>
      <c r="F115" s="73"/>
      <c r="G115" s="19" t="s">
        <v>544</v>
      </c>
      <c r="H115" s="74"/>
      <c r="I115" s="73"/>
      <c r="J115" s="73"/>
      <c r="K115" s="92"/>
      <c r="L115" s="85"/>
      <c r="M115" s="85"/>
      <c r="N115" s="87"/>
      <c r="O115" s="85"/>
      <c r="P115" s="85"/>
      <c r="Q115" s="85"/>
      <c r="R115" s="88"/>
    </row>
    <row r="116" spans="1:18" s="20" customFormat="1" ht="69.95" customHeight="1">
      <c r="A116" s="72">
        <v>32</v>
      </c>
      <c r="B116" s="73" t="s">
        <v>240</v>
      </c>
      <c r="C116" s="73">
        <v>2.2999999999999998</v>
      </c>
      <c r="D116" s="73">
        <v>2</v>
      </c>
      <c r="E116" s="73">
        <v>1</v>
      </c>
      <c r="F116" s="73" t="s">
        <v>586</v>
      </c>
      <c r="G116" s="19" t="s">
        <v>587</v>
      </c>
      <c r="H116" s="74" t="s">
        <v>585</v>
      </c>
      <c r="I116" s="73" t="s">
        <v>203</v>
      </c>
      <c r="J116" s="73" t="s">
        <v>545</v>
      </c>
      <c r="K116" s="92" t="s">
        <v>448</v>
      </c>
      <c r="L116" s="85">
        <f>('INFO ESTADÍSTICA HOSPITALARIA '!N273/'INFO ESTADÍSTICA HOSPITALARIA '!N91)*1000</f>
        <v>0</v>
      </c>
      <c r="M116" s="85">
        <f>('INFO ESTADÍSTICA HOSPITALARIA '!P273/'INFO ESTADÍSTICA HOSPITALARIA '!P91)*1000</f>
        <v>0</v>
      </c>
      <c r="N116" s="93">
        <f>('INFO ESTADÍSTICA HOSPITALARIA '!P273+'INFO ESTADÍSTICA HOSPITALARIA '!N273)/('INFO ESTADÍSTICA HOSPITALARIA '!P91+'INFO ESTADÍSTICA HOSPITALARIA '!N91)*1000</f>
        <v>0</v>
      </c>
      <c r="O116" s="85">
        <f>('INFO ESTADÍSTICA HOSPITALARIA '!R273/'INFO ESTADÍSTICA HOSPITALARIA '!R91)*1000</f>
        <v>0</v>
      </c>
      <c r="P116" s="85">
        <f>('INFO ESTADÍSTICA HOSPITALARIA '!T273/'INFO ESTADÍSTICA HOSPITALARIA '!T91)*1000</f>
        <v>0</v>
      </c>
      <c r="Q116" s="94">
        <f>('INFO ESTADÍSTICA HOSPITALARIA '!V273/'INFO ESTADÍSTICA HOSPITALARIA '!V91)*1000</f>
        <v>0</v>
      </c>
      <c r="R116" s="88"/>
    </row>
    <row r="117" spans="1:18" s="20" customFormat="1" ht="69.95" customHeight="1">
      <c r="A117" s="72"/>
      <c r="B117" s="73"/>
      <c r="C117" s="73"/>
      <c r="D117" s="73"/>
      <c r="E117" s="73"/>
      <c r="F117" s="73"/>
      <c r="G117" s="19" t="s">
        <v>588</v>
      </c>
      <c r="H117" s="74"/>
      <c r="I117" s="73"/>
      <c r="J117" s="73"/>
      <c r="K117" s="92"/>
      <c r="L117" s="85"/>
      <c r="M117" s="85"/>
      <c r="N117" s="93"/>
      <c r="O117" s="85"/>
      <c r="P117" s="85"/>
      <c r="Q117" s="94"/>
      <c r="R117" s="88"/>
    </row>
    <row r="118" spans="1:18" s="20" customFormat="1" ht="69.95" customHeight="1">
      <c r="A118" s="72"/>
      <c r="B118" s="73"/>
      <c r="C118" s="73"/>
      <c r="D118" s="73"/>
      <c r="E118" s="73"/>
      <c r="F118" s="73"/>
      <c r="G118" s="19" t="s">
        <v>589</v>
      </c>
      <c r="H118" s="74"/>
      <c r="I118" s="73"/>
      <c r="J118" s="73"/>
      <c r="K118" s="92"/>
      <c r="L118" s="85"/>
      <c r="M118" s="85"/>
      <c r="N118" s="93"/>
      <c r="O118" s="85"/>
      <c r="P118" s="85"/>
      <c r="Q118" s="94"/>
      <c r="R118" s="88"/>
    </row>
    <row r="119" spans="1:18" s="20" customFormat="1" ht="115.5" customHeight="1">
      <c r="A119" s="72">
        <v>33</v>
      </c>
      <c r="B119" s="73" t="s">
        <v>240</v>
      </c>
      <c r="C119" s="73">
        <v>2.2999999999999998</v>
      </c>
      <c r="D119" s="73">
        <v>2</v>
      </c>
      <c r="E119" s="73">
        <v>1</v>
      </c>
      <c r="F119" s="73" t="s">
        <v>591</v>
      </c>
      <c r="G119" s="19" t="s">
        <v>592</v>
      </c>
      <c r="H119" s="74" t="s">
        <v>590</v>
      </c>
      <c r="I119" s="73" t="s">
        <v>203</v>
      </c>
      <c r="J119" s="73" t="s">
        <v>545</v>
      </c>
      <c r="K119" s="92" t="s">
        <v>448</v>
      </c>
      <c r="L119" s="85">
        <f>('INFO ESTADÍSTICA HOSPITALARIA '!N108/'INFO ESTADÍSTICA HOSPITALARIA '!N91)*1000</f>
        <v>0</v>
      </c>
      <c r="M119" s="85">
        <f>('INFO ESTADÍSTICA HOSPITALARIA '!P108/'INFO ESTADÍSTICA HOSPITALARIA '!P91)*1000</f>
        <v>0</v>
      </c>
      <c r="N119" s="87">
        <f>('INFO ESTADÍSTICA HOSPITALARIA '!P108+'INFO ESTADÍSTICA HOSPITALARIA '!N108)/('INFO ESTADÍSTICA HOSPITALARIA '!P91+'INFO ESTADÍSTICA HOSPITALARIA '!N91)*1000</f>
        <v>0</v>
      </c>
      <c r="O119" s="85">
        <f>('INFO ESTADÍSTICA HOSPITALARIA '!R108/'INFO ESTADÍSTICA HOSPITALARIA '!R91)*1000</f>
        <v>0</v>
      </c>
      <c r="P119" s="85">
        <f>('INFO ESTADÍSTICA HOSPITALARIA '!T108/'INFO ESTADÍSTICA HOSPITALARIA '!T91)*1000</f>
        <v>0</v>
      </c>
      <c r="Q119" s="85">
        <f>('INFO ESTADÍSTICA HOSPITALARIA '!V108/'INFO ESTADÍSTICA HOSPITALARIA '!V91)*1000</f>
        <v>0</v>
      </c>
      <c r="R119" s="88"/>
    </row>
    <row r="120" spans="1:18" s="20" customFormat="1" ht="69.95" customHeight="1">
      <c r="A120" s="72"/>
      <c r="B120" s="73"/>
      <c r="C120" s="73"/>
      <c r="D120" s="73"/>
      <c r="E120" s="73"/>
      <c r="F120" s="73"/>
      <c r="G120" s="19" t="s">
        <v>579</v>
      </c>
      <c r="H120" s="74"/>
      <c r="I120" s="73"/>
      <c r="J120" s="73"/>
      <c r="K120" s="92"/>
      <c r="L120" s="85"/>
      <c r="M120" s="85"/>
      <c r="N120" s="87"/>
      <c r="O120" s="85"/>
      <c r="P120" s="85"/>
      <c r="Q120" s="85"/>
      <c r="R120" s="88"/>
    </row>
    <row r="121" spans="1:18" s="20" customFormat="1" ht="69.95" customHeight="1">
      <c r="A121" s="72"/>
      <c r="B121" s="73"/>
      <c r="C121" s="73"/>
      <c r="D121" s="73"/>
      <c r="E121" s="73"/>
      <c r="F121" s="73"/>
      <c r="G121" s="19" t="s">
        <v>544</v>
      </c>
      <c r="H121" s="74"/>
      <c r="I121" s="73"/>
      <c r="J121" s="73"/>
      <c r="K121" s="92"/>
      <c r="L121" s="85"/>
      <c r="M121" s="85"/>
      <c r="N121" s="87"/>
      <c r="O121" s="85"/>
      <c r="P121" s="85"/>
      <c r="Q121" s="85"/>
      <c r="R121" s="88"/>
    </row>
    <row r="122" spans="1:18" ht="69.95" customHeight="1">
      <c r="A122" s="89">
        <v>34</v>
      </c>
      <c r="B122" s="81" t="s">
        <v>243</v>
      </c>
      <c r="C122" s="81">
        <v>2.2999999999999998</v>
      </c>
      <c r="D122" s="81">
        <v>2</v>
      </c>
      <c r="E122" s="81">
        <v>1</v>
      </c>
      <c r="F122" s="81" t="s">
        <v>594</v>
      </c>
      <c r="G122" s="8" t="s">
        <v>595</v>
      </c>
      <c r="H122" s="90" t="s">
        <v>593</v>
      </c>
      <c r="I122" s="81" t="s">
        <v>205</v>
      </c>
      <c r="J122" s="81" t="s">
        <v>447</v>
      </c>
      <c r="K122" s="91" t="s">
        <v>448</v>
      </c>
      <c r="L122" s="86">
        <f>('INFO ESTADÍSTICA HOSPITALARIA '!N111/'INFO ESTADÍSTICA HOSPITALARIA '!N110)*100</f>
        <v>32.862903225806448</v>
      </c>
      <c r="M122" s="86">
        <f>('INFO ESTADÍSTICA HOSPITALARIA '!P111/'INFO ESTADÍSTICA HOSPITALARIA '!P110)*100</f>
        <v>54.032258064516128</v>
      </c>
      <c r="N122" s="93">
        <f>('INFO ESTADÍSTICA HOSPITALARIA '!P111+'INFO ESTADÍSTICA HOSPITALARIA '!N111)/('INFO ESTADÍSTICA HOSPITALARIA '!P110+'INFO ESTADÍSTICA HOSPITALARIA '!N110)*100</f>
        <v>43.447580645161288</v>
      </c>
      <c r="O122" s="86">
        <f>('INFO ESTADÍSTICA HOSPITALARIA '!R111/'INFO ESTADÍSTICA HOSPITALARIA '!R110)*100</f>
        <v>67.307692307692307</v>
      </c>
      <c r="P122" s="86">
        <f>('INFO ESTADÍSTICA HOSPITALARIA '!T111/'INFO ESTADÍSTICA HOSPITALARIA '!T110)*100</f>
        <v>47.817460317460316</v>
      </c>
      <c r="Q122" s="94">
        <f>('INFO ESTADÍSTICA HOSPITALARIA '!V111/'INFO ESTADÍSTICA HOSPITALARIA '!V110)*100</f>
        <v>50.694444444444443</v>
      </c>
      <c r="R122" s="95"/>
    </row>
    <row r="123" spans="1:18" ht="69.95" customHeight="1">
      <c r="A123" s="89"/>
      <c r="B123" s="81"/>
      <c r="C123" s="81"/>
      <c r="D123" s="81"/>
      <c r="E123" s="81"/>
      <c r="F123" s="81"/>
      <c r="G123" s="8" t="s">
        <v>596</v>
      </c>
      <c r="H123" s="90"/>
      <c r="I123" s="81"/>
      <c r="J123" s="81"/>
      <c r="K123" s="91"/>
      <c r="L123" s="86"/>
      <c r="M123" s="86"/>
      <c r="N123" s="93"/>
      <c r="O123" s="86"/>
      <c r="P123" s="86"/>
      <c r="Q123" s="94"/>
      <c r="R123" s="95"/>
    </row>
    <row r="124" spans="1:18" ht="69.95" customHeight="1">
      <c r="A124" s="89"/>
      <c r="B124" s="81"/>
      <c r="C124" s="81"/>
      <c r="D124" s="81"/>
      <c r="E124" s="81"/>
      <c r="F124" s="81"/>
      <c r="G124" s="8" t="s">
        <v>597</v>
      </c>
      <c r="H124" s="90"/>
      <c r="I124" s="81"/>
      <c r="J124" s="81"/>
      <c r="K124" s="91"/>
      <c r="L124" s="86"/>
      <c r="M124" s="86"/>
      <c r="N124" s="93"/>
      <c r="O124" s="86"/>
      <c r="P124" s="86"/>
      <c r="Q124" s="94"/>
      <c r="R124" s="95"/>
    </row>
    <row r="125" spans="1:18" ht="92.25" customHeight="1">
      <c r="A125" s="89">
        <v>36</v>
      </c>
      <c r="B125" s="81" t="s">
        <v>243</v>
      </c>
      <c r="C125" s="81">
        <v>2.2999999999999998</v>
      </c>
      <c r="D125" s="81">
        <v>2</v>
      </c>
      <c r="E125" s="81">
        <v>1</v>
      </c>
      <c r="F125" s="81" t="s">
        <v>4</v>
      </c>
      <c r="G125" s="8" t="s">
        <v>3</v>
      </c>
      <c r="H125" s="90" t="s">
        <v>1</v>
      </c>
      <c r="I125" s="81" t="s">
        <v>206</v>
      </c>
      <c r="J125" s="81" t="s">
        <v>447</v>
      </c>
      <c r="K125" s="91" t="s">
        <v>448</v>
      </c>
      <c r="L125" s="86">
        <f>('INFO ESTADÍSTICA HOSPITALARIA '!N114/'INFO ESTADÍSTICA HOSPITALARIA '!N109)*100</f>
        <v>4.3478260869565215</v>
      </c>
      <c r="M125" s="86">
        <f>('INFO ESTADÍSTICA HOSPITALARIA '!P114/'INFO ESTADÍSTICA HOSPITALARIA '!P109)*100</f>
        <v>4.8192771084337354</v>
      </c>
      <c r="N125" s="93">
        <f>('INFO ESTADÍSTICA HOSPITALARIA '!P114+'INFO ESTADÍSTICA HOSPITALARIA '!N114)/('INFO ESTADÍSTICA HOSPITALARIA '!P109+'INFO ESTADÍSTICA HOSPITALARIA '!N109)*100</f>
        <v>4.6052631578947363</v>
      </c>
      <c r="O125" s="86">
        <f>('INFO ESTADÍSTICA HOSPITALARIA '!R114/'INFO ESTADÍSTICA HOSPITALARIA '!R109)*100</f>
        <v>2.7777777777777777</v>
      </c>
      <c r="P125" s="86">
        <f>('INFO ESTADÍSTICA HOSPITALARIA '!T114/'INFO ESTADÍSTICA HOSPITALARIA '!T109)*100</f>
        <v>11.428571428571429</v>
      </c>
      <c r="Q125" s="94">
        <f>('INFO ESTADÍSTICA HOSPITALARIA '!V114/'INFO ESTADÍSTICA HOSPITALARIA '!V109)*100</f>
        <v>6.3829787234042552</v>
      </c>
      <c r="R125" s="95"/>
    </row>
    <row r="126" spans="1:18" ht="69.95" customHeight="1">
      <c r="A126" s="89"/>
      <c r="B126" s="81"/>
      <c r="C126" s="81"/>
      <c r="D126" s="81"/>
      <c r="E126" s="81"/>
      <c r="F126" s="81"/>
      <c r="G126" s="8" t="s">
        <v>2</v>
      </c>
      <c r="H126" s="90"/>
      <c r="I126" s="81"/>
      <c r="J126" s="81"/>
      <c r="K126" s="91"/>
      <c r="L126" s="86"/>
      <c r="M126" s="86"/>
      <c r="N126" s="93"/>
      <c r="O126" s="86"/>
      <c r="P126" s="86"/>
      <c r="Q126" s="94"/>
      <c r="R126" s="95"/>
    </row>
    <row r="127" spans="1:18" ht="94.5" customHeight="1">
      <c r="A127" s="89"/>
      <c r="B127" s="81"/>
      <c r="C127" s="81"/>
      <c r="D127" s="81"/>
      <c r="E127" s="81"/>
      <c r="F127" s="81"/>
      <c r="G127" s="8" t="s">
        <v>569</v>
      </c>
      <c r="H127" s="90"/>
      <c r="I127" s="81"/>
      <c r="J127" s="81"/>
      <c r="K127" s="91"/>
      <c r="L127" s="86"/>
      <c r="M127" s="86"/>
      <c r="N127" s="93"/>
      <c r="O127" s="86"/>
      <c r="P127" s="86"/>
      <c r="Q127" s="94"/>
      <c r="R127" s="95"/>
    </row>
    <row r="128" spans="1:18" s="20" customFormat="1" ht="69.95" customHeight="1">
      <c r="A128" s="72">
        <v>37</v>
      </c>
      <c r="B128" s="73" t="s">
        <v>243</v>
      </c>
      <c r="C128" s="73">
        <v>2.2999999999999998</v>
      </c>
      <c r="D128" s="73">
        <v>2</v>
      </c>
      <c r="E128" s="73">
        <v>1</v>
      </c>
      <c r="F128" s="73" t="s">
        <v>6</v>
      </c>
      <c r="G128" s="19" t="s">
        <v>7</v>
      </c>
      <c r="H128" s="74" t="s">
        <v>5</v>
      </c>
      <c r="I128" s="73" t="s">
        <v>203</v>
      </c>
      <c r="J128" s="73" t="s">
        <v>447</v>
      </c>
      <c r="K128" s="92" t="s">
        <v>448</v>
      </c>
      <c r="L128" s="85" t="e">
        <f>('INFO ESTADÍSTICA HOSPITALARIA '!N115/'INFO ESTADÍSTICA HOSPITALARIA '!N116)*100</f>
        <v>#DIV/0!</v>
      </c>
      <c r="M128" s="85" t="e">
        <f>('INFO ESTADÍSTICA HOSPITALARIA '!P115/'INFO ESTADÍSTICA HOSPITALARIA '!P116)*100</f>
        <v>#DIV/0!</v>
      </c>
      <c r="N128" s="87" t="e">
        <f>('INFO ESTADÍSTICA HOSPITALARIA '!P115+'INFO ESTADÍSTICA HOSPITALARIA '!N115)/('INFO ESTADÍSTICA HOSPITALARIA '!P116+'INFO ESTADÍSTICA HOSPITALARIA '!N116)*100</f>
        <v>#DIV/0!</v>
      </c>
      <c r="O128" s="85" t="e">
        <f>('INFO ESTADÍSTICA HOSPITALARIA '!R115/'INFO ESTADÍSTICA HOSPITALARIA '!R116)*100</f>
        <v>#DIV/0!</v>
      </c>
      <c r="P128" s="85" t="e">
        <f>('INFO ESTADÍSTICA HOSPITALARIA '!T115/'INFO ESTADÍSTICA HOSPITALARIA '!T116)*100</f>
        <v>#DIV/0!</v>
      </c>
      <c r="Q128" s="85" t="e">
        <f>('INFO ESTADÍSTICA HOSPITALARIA '!V115/'INFO ESTADÍSTICA HOSPITALARIA '!V116)*100</f>
        <v>#DIV/0!</v>
      </c>
      <c r="R128" s="105"/>
    </row>
    <row r="129" spans="1:18" s="20" customFormat="1" ht="69.95" customHeight="1">
      <c r="A129" s="72"/>
      <c r="B129" s="73"/>
      <c r="C129" s="73"/>
      <c r="D129" s="73"/>
      <c r="E129" s="73"/>
      <c r="F129" s="73"/>
      <c r="G129" s="19" t="s">
        <v>8</v>
      </c>
      <c r="H129" s="74"/>
      <c r="I129" s="73"/>
      <c r="J129" s="73"/>
      <c r="K129" s="92"/>
      <c r="L129" s="85"/>
      <c r="M129" s="85"/>
      <c r="N129" s="87"/>
      <c r="O129" s="85"/>
      <c r="P129" s="85"/>
      <c r="Q129" s="85"/>
      <c r="R129" s="105"/>
    </row>
    <row r="130" spans="1:18" s="20" customFormat="1" ht="69.95" customHeight="1">
      <c r="A130" s="72"/>
      <c r="B130" s="73"/>
      <c r="C130" s="73"/>
      <c r="D130" s="73"/>
      <c r="E130" s="73"/>
      <c r="F130" s="73"/>
      <c r="G130" s="19" t="s">
        <v>597</v>
      </c>
      <c r="H130" s="74"/>
      <c r="I130" s="73"/>
      <c r="J130" s="73"/>
      <c r="K130" s="92"/>
      <c r="L130" s="85"/>
      <c r="M130" s="85"/>
      <c r="N130" s="87"/>
      <c r="O130" s="85"/>
      <c r="P130" s="85"/>
      <c r="Q130" s="85"/>
      <c r="R130" s="105"/>
    </row>
    <row r="131" spans="1:18" ht="69.95" customHeight="1">
      <c r="A131" s="89">
        <v>38</v>
      </c>
      <c r="B131" s="81" t="s">
        <v>9</v>
      </c>
      <c r="C131" s="81">
        <v>2.2999999999999998</v>
      </c>
      <c r="D131" s="81">
        <v>2</v>
      </c>
      <c r="E131" s="81">
        <v>1</v>
      </c>
      <c r="F131" s="81" t="s">
        <v>14</v>
      </c>
      <c r="G131" s="8" t="s">
        <v>11</v>
      </c>
      <c r="H131" s="90" t="s">
        <v>10</v>
      </c>
      <c r="I131" s="81" t="s">
        <v>203</v>
      </c>
      <c r="J131" s="81" t="s">
        <v>545</v>
      </c>
      <c r="K131" s="91" t="s">
        <v>448</v>
      </c>
      <c r="L131" s="86">
        <f>('INFO ESTADÍSTICA HOSPITALARIA '!N117/'INFO ESTADÍSTICA HOSPITALARIA '!N120)*1000</f>
        <v>4.0848084030344296</v>
      </c>
      <c r="M131" s="86">
        <f>('INFO ESTADÍSTICA HOSPITALARIA '!P117/'INFO ESTADÍSTICA HOSPITALARIA '!P120)*1000</f>
        <v>1.9637791839406502</v>
      </c>
      <c r="N131" s="93">
        <f>('INFO ESTADÍSTICA HOSPITALARIA '!P117+'INFO ESTADÍSTICA HOSPITALARIA '!N117)/('INFO ESTADÍSTICA HOSPITALARIA '!P120+'INFO ESTADÍSTICA HOSPITALARIA '!N120)*1000</f>
        <v>2.8712912488036286</v>
      </c>
      <c r="O131" s="86">
        <f>('INFO ESTADÍSTICA HOSPITALARIA '!R117/'INFO ESTADÍSTICA HOSPITALARIA '!R120)*1000</f>
        <v>2.1174362733121588</v>
      </c>
      <c r="P131" s="86">
        <f>('INFO ESTADÍSTICA HOSPITALARIA '!T117/'INFO ESTADÍSTICA HOSPITALARIA '!T120)*1000</f>
        <v>2.3002606962122374</v>
      </c>
      <c r="Q131" s="94">
        <f>('INFO ESTADÍSTICA HOSPITALARIA '!V117/'INFO ESTADÍSTICA HOSPITALARIA '!V120)*1000</f>
        <v>2.532825417409629</v>
      </c>
      <c r="R131" s="88"/>
    </row>
    <row r="132" spans="1:18" ht="69.95" customHeight="1">
      <c r="A132" s="89"/>
      <c r="B132" s="81"/>
      <c r="C132" s="81"/>
      <c r="D132" s="81"/>
      <c r="E132" s="81"/>
      <c r="F132" s="81"/>
      <c r="G132" s="8" t="s">
        <v>12</v>
      </c>
      <c r="H132" s="90"/>
      <c r="I132" s="81"/>
      <c r="J132" s="81"/>
      <c r="K132" s="91"/>
      <c r="L132" s="86"/>
      <c r="M132" s="86"/>
      <c r="N132" s="93"/>
      <c r="O132" s="86"/>
      <c r="P132" s="86"/>
      <c r="Q132" s="94"/>
      <c r="R132" s="95"/>
    </row>
    <row r="133" spans="1:18" ht="69.95" customHeight="1">
      <c r="A133" s="89"/>
      <c r="B133" s="81"/>
      <c r="C133" s="81"/>
      <c r="D133" s="81"/>
      <c r="E133" s="81"/>
      <c r="F133" s="81"/>
      <c r="G133" s="8" t="s">
        <v>13</v>
      </c>
      <c r="H133" s="90"/>
      <c r="I133" s="81"/>
      <c r="J133" s="81"/>
      <c r="K133" s="91"/>
      <c r="L133" s="86"/>
      <c r="M133" s="86"/>
      <c r="N133" s="93"/>
      <c r="O133" s="86"/>
      <c r="P133" s="86"/>
      <c r="Q133" s="94"/>
      <c r="R133" s="95"/>
    </row>
    <row r="134" spans="1:18" ht="69.95" customHeight="1">
      <c r="A134" s="89">
        <v>38.1</v>
      </c>
      <c r="B134" s="81" t="s">
        <v>9</v>
      </c>
      <c r="C134" s="81">
        <v>2.2999999999999998</v>
      </c>
      <c r="D134" s="81">
        <v>2</v>
      </c>
      <c r="E134" s="81">
        <v>1</v>
      </c>
      <c r="F134" s="81" t="s">
        <v>777</v>
      </c>
      <c r="G134" s="8" t="s">
        <v>778</v>
      </c>
      <c r="H134" s="90" t="s">
        <v>10</v>
      </c>
      <c r="I134" s="81" t="s">
        <v>203</v>
      </c>
      <c r="J134" s="81" t="s">
        <v>545</v>
      </c>
      <c r="K134" s="91" t="s">
        <v>448</v>
      </c>
      <c r="L134" s="86">
        <f>('INFO ESTADÍSTICA HOSPITALARIA '!N118/'INFO ESTADÍSTICA HOSPITALARIA '!N121)*1000</f>
        <v>2.9834842834310069</v>
      </c>
      <c r="M134" s="86">
        <f>('INFO ESTADÍSTICA HOSPITALARIA '!P118/'INFO ESTADÍSTICA HOSPITALARIA '!P121)*1000</f>
        <v>1.5794045644791914</v>
      </c>
      <c r="N134" s="93">
        <f>('INFO ESTADÍSTICA HOSPITALARIA '!P118+'INFO ESTADÍSTICA HOSPITALARIA '!N118)/('INFO ESTADÍSTICA HOSPITALARIA '!P121+'INFO ESTADÍSTICA HOSPITALARIA '!N121)*1000</f>
        <v>2.1770682148040637</v>
      </c>
      <c r="O134" s="86">
        <f>('INFO ESTADÍSTICA HOSPITALARIA '!R118/'INFO ESTADÍSTICA HOSPITALARIA '!R121)*1000</f>
        <v>1.6781487369722663</v>
      </c>
      <c r="P134" s="86">
        <f>('INFO ESTADÍSTICA HOSPITALARIA '!T118/'INFO ESTADÍSTICA HOSPITALARIA '!T121)*1000</f>
        <v>1.6028344862493673</v>
      </c>
      <c r="Q134" s="94">
        <f>('INFO ESTADÍSTICA HOSPITALARIA '!V118/'INFO ESTADÍSTICA HOSPITALARIA '!V121)*1000</f>
        <v>1.9016451441712365</v>
      </c>
      <c r="R134" s="88"/>
    </row>
    <row r="135" spans="1:18" ht="69.95" customHeight="1">
      <c r="A135" s="89"/>
      <c r="B135" s="81"/>
      <c r="C135" s="81"/>
      <c r="D135" s="81"/>
      <c r="E135" s="81"/>
      <c r="F135" s="81"/>
      <c r="G135" s="8" t="s">
        <v>779</v>
      </c>
      <c r="H135" s="90"/>
      <c r="I135" s="81"/>
      <c r="J135" s="81"/>
      <c r="K135" s="91"/>
      <c r="L135" s="86"/>
      <c r="M135" s="86"/>
      <c r="N135" s="93"/>
      <c r="O135" s="86"/>
      <c r="P135" s="86"/>
      <c r="Q135" s="94"/>
      <c r="R135" s="95"/>
    </row>
    <row r="136" spans="1:18" ht="69.95" customHeight="1">
      <c r="A136" s="89"/>
      <c r="B136" s="81"/>
      <c r="C136" s="81"/>
      <c r="D136" s="81"/>
      <c r="E136" s="81"/>
      <c r="F136" s="81"/>
      <c r="G136" s="8" t="s">
        <v>13</v>
      </c>
      <c r="H136" s="90"/>
      <c r="I136" s="81"/>
      <c r="J136" s="81"/>
      <c r="K136" s="91"/>
      <c r="L136" s="86"/>
      <c r="M136" s="86"/>
      <c r="N136" s="93"/>
      <c r="O136" s="86"/>
      <c r="P136" s="86"/>
      <c r="Q136" s="94"/>
      <c r="R136" s="95"/>
    </row>
    <row r="137" spans="1:18" ht="69.95" customHeight="1">
      <c r="A137" s="89">
        <v>38.200000000000003</v>
      </c>
      <c r="B137" s="81" t="s">
        <v>9</v>
      </c>
      <c r="C137" s="81">
        <v>2.2999999999999998</v>
      </c>
      <c r="D137" s="81">
        <v>2</v>
      </c>
      <c r="E137" s="81">
        <v>1</v>
      </c>
      <c r="F137" s="81" t="s">
        <v>780</v>
      </c>
      <c r="G137" s="8" t="s">
        <v>781</v>
      </c>
      <c r="H137" s="90" t="s">
        <v>10</v>
      </c>
      <c r="I137" s="81" t="s">
        <v>203</v>
      </c>
      <c r="J137" s="81" t="s">
        <v>545</v>
      </c>
      <c r="K137" s="91" t="s">
        <v>448</v>
      </c>
      <c r="L137" s="86">
        <f>('INFO ESTADÍSTICA HOSPITALARIA '!N119/'INFO ESTADÍSTICA HOSPITALARIA '!N122)*1000</f>
        <v>15.60758082497213</v>
      </c>
      <c r="M137" s="86">
        <f>('INFO ESTADÍSTICA HOSPITALARIA '!P119/'INFO ESTADÍSTICA HOSPITALARIA '!P122)*1000</f>
        <v>6.4456721915285451</v>
      </c>
      <c r="N137" s="93">
        <f>('INFO ESTADÍSTICA HOSPITALARIA '!P119+'INFO ESTADÍSTICA HOSPITALARIA '!N119)/('INFO ESTADÍSTICA HOSPITALARIA '!P122+'INFO ESTADÍSTICA HOSPITALARIA '!N122)*1000</f>
        <v>10.59001512859304</v>
      </c>
      <c r="O137" s="86">
        <f>('INFO ESTADÍSTICA HOSPITALARIA '!R119/'INFO ESTADÍSTICA HOSPITALARIA '!R122)*1000</f>
        <v>7.3145245559038665</v>
      </c>
      <c r="P137" s="86">
        <f>('INFO ESTADÍSTICA HOSPITALARIA '!T119/'INFO ESTADÍSTICA HOSPITALARIA '!T122)*1000</f>
        <v>9.2592592592592595</v>
      </c>
      <c r="Q137" s="94">
        <f>('INFO ESTADÍSTICA HOSPITALARIA '!V119/'INFO ESTADÍSTICA HOSPITALARIA '!V122)*1000</f>
        <v>9.4476744186046506</v>
      </c>
      <c r="R137" s="88"/>
    </row>
    <row r="138" spans="1:18" ht="69.95" customHeight="1">
      <c r="A138" s="89"/>
      <c r="B138" s="81"/>
      <c r="C138" s="81"/>
      <c r="D138" s="81"/>
      <c r="E138" s="81"/>
      <c r="F138" s="81"/>
      <c r="G138" s="8" t="s">
        <v>782</v>
      </c>
      <c r="H138" s="90"/>
      <c r="I138" s="81"/>
      <c r="J138" s="81"/>
      <c r="K138" s="91"/>
      <c r="L138" s="86"/>
      <c r="M138" s="86"/>
      <c r="N138" s="93"/>
      <c r="O138" s="86"/>
      <c r="P138" s="86"/>
      <c r="Q138" s="94"/>
      <c r="R138" s="95"/>
    </row>
    <row r="139" spans="1:18" ht="69.95" customHeight="1">
      <c r="A139" s="89"/>
      <c r="B139" s="81"/>
      <c r="C139" s="81"/>
      <c r="D139" s="81"/>
      <c r="E139" s="81"/>
      <c r="F139" s="81"/>
      <c r="G139" s="8" t="s">
        <v>13</v>
      </c>
      <c r="H139" s="90"/>
      <c r="I139" s="81"/>
      <c r="J139" s="81"/>
      <c r="K139" s="91"/>
      <c r="L139" s="86"/>
      <c r="M139" s="86"/>
      <c r="N139" s="93"/>
      <c r="O139" s="86"/>
      <c r="P139" s="86"/>
      <c r="Q139" s="94"/>
      <c r="R139" s="95"/>
    </row>
    <row r="140" spans="1:18" ht="69.95" customHeight="1">
      <c r="A140" s="89">
        <v>39</v>
      </c>
      <c r="B140" s="81" t="s">
        <v>9</v>
      </c>
      <c r="C140" s="81">
        <v>2.2999999999999998</v>
      </c>
      <c r="D140" s="81">
        <v>2</v>
      </c>
      <c r="E140" s="81">
        <v>1</v>
      </c>
      <c r="F140" s="81" t="s">
        <v>16</v>
      </c>
      <c r="G140" s="8" t="s">
        <v>11</v>
      </c>
      <c r="H140" s="90" t="s">
        <v>15</v>
      </c>
      <c r="I140" s="81" t="s">
        <v>203</v>
      </c>
      <c r="J140" s="81" t="s">
        <v>545</v>
      </c>
      <c r="K140" s="91" t="s">
        <v>448</v>
      </c>
      <c r="L140" s="86">
        <f>('INFO ESTADÍSTICA HOSPITALARIA '!N123/'INFO ESTADÍSTICA HOSPITALARIA '!N126)*1000</f>
        <v>34.70715835140998</v>
      </c>
      <c r="M140" s="86">
        <f>('INFO ESTADÍSTICA HOSPITALARIA '!P123/'INFO ESTADÍSTICA HOSPITALARIA '!P126)*1000</f>
        <v>31.818181818181817</v>
      </c>
      <c r="N140" s="87">
        <f>('INFO ESTADÍSTICA HOSPITALARIA '!P123+'INFO ESTADÍSTICA HOSPITALARIA '!N123)/('INFO ESTADÍSTICA HOSPITALARIA '!P126+'INFO ESTADÍSTICA HOSPITALARIA '!N126)*1000</f>
        <v>33.773861967694565</v>
      </c>
      <c r="O140" s="86">
        <f>('INFO ESTADÍSTICA HOSPITALARIA '!R123/'INFO ESTADÍSTICA HOSPITALARIA '!R126)*1000</f>
        <v>21.9435736677116</v>
      </c>
      <c r="P140" s="86">
        <f>('INFO ESTADÍSTICA HOSPITALARIA '!T123/'INFO ESTADÍSTICA HOSPITALARIA '!T126)*1000</f>
        <v>27.29528535980149</v>
      </c>
      <c r="Q140" s="85">
        <f>('INFO ESTADÍSTICA HOSPITALARIA '!V123/'INFO ESTADÍSTICA HOSPITALARIA '!V126)*1000</f>
        <v>29.223093371347115</v>
      </c>
      <c r="R140" s="88"/>
    </row>
    <row r="141" spans="1:18" ht="69.95" customHeight="1">
      <c r="A141" s="89"/>
      <c r="B141" s="81"/>
      <c r="C141" s="81"/>
      <c r="D141" s="81"/>
      <c r="E141" s="81"/>
      <c r="F141" s="81"/>
      <c r="G141" s="8" t="s">
        <v>17</v>
      </c>
      <c r="H141" s="90"/>
      <c r="I141" s="81"/>
      <c r="J141" s="81"/>
      <c r="K141" s="91"/>
      <c r="L141" s="86"/>
      <c r="M141" s="86"/>
      <c r="N141" s="87"/>
      <c r="O141" s="86"/>
      <c r="P141" s="86"/>
      <c r="Q141" s="85"/>
      <c r="R141" s="88"/>
    </row>
    <row r="142" spans="1:18" ht="69.95" customHeight="1">
      <c r="A142" s="89"/>
      <c r="B142" s="81"/>
      <c r="C142" s="81"/>
      <c r="D142" s="81"/>
      <c r="E142" s="81"/>
      <c r="F142" s="81"/>
      <c r="G142" s="8" t="s">
        <v>580</v>
      </c>
      <c r="H142" s="90"/>
      <c r="I142" s="81"/>
      <c r="J142" s="81"/>
      <c r="K142" s="91"/>
      <c r="L142" s="86"/>
      <c r="M142" s="86"/>
      <c r="N142" s="87"/>
      <c r="O142" s="86"/>
      <c r="P142" s="86"/>
      <c r="Q142" s="85"/>
      <c r="R142" s="88"/>
    </row>
    <row r="143" spans="1:18" ht="69.95" customHeight="1">
      <c r="A143" s="89">
        <v>39.1</v>
      </c>
      <c r="B143" s="81" t="s">
        <v>9</v>
      </c>
      <c r="C143" s="81">
        <v>2.2999999999999998</v>
      </c>
      <c r="D143" s="81">
        <v>2</v>
      </c>
      <c r="E143" s="81">
        <v>1</v>
      </c>
      <c r="F143" s="81" t="s">
        <v>783</v>
      </c>
      <c r="G143" s="8" t="s">
        <v>778</v>
      </c>
      <c r="H143" s="90" t="s">
        <v>15</v>
      </c>
      <c r="I143" s="81" t="s">
        <v>203</v>
      </c>
      <c r="J143" s="81" t="s">
        <v>545</v>
      </c>
      <c r="K143" s="91" t="s">
        <v>448</v>
      </c>
      <c r="L143" s="86">
        <f>('INFO ESTADÍSTICA HOSPITALARIA '!N124/'INFO ESTADÍSTICA HOSPITALARIA '!N127)*1000</f>
        <v>68.965517241379303</v>
      </c>
      <c r="M143" s="86" t="e">
        <f>('INFO ESTADÍSTICA HOSPITALARIA '!P124/'INFO ESTADÍSTICA HOSPITALARIA '!P127)*1000</f>
        <v>#DIV/0!</v>
      </c>
      <c r="N143" s="87">
        <f>('INFO ESTADÍSTICA HOSPITALARIA '!P124+'INFO ESTADÍSTICA HOSPITALARIA '!N124)/('INFO ESTADÍSTICA HOSPITALARIA '!P127+'INFO ESTADÍSTICA HOSPITALARIA '!N127)*1000</f>
        <v>68.965517241379303</v>
      </c>
      <c r="O143" s="86">
        <f>('INFO ESTADÍSTICA HOSPITALARIA '!R124/'INFO ESTADÍSTICA HOSPITALARIA '!R27)*1000</f>
        <v>0</v>
      </c>
      <c r="P143" s="86" t="e">
        <f>('INFO ESTADÍSTICA HOSPITALARIA '!T124/'INFO ESTADÍSTICA HOSPITALARIA '!T127)*1000</f>
        <v>#DIV/0!</v>
      </c>
      <c r="Q143" s="85">
        <f>('INFO ESTADÍSTICA HOSPITALARIA '!V124/'INFO ESTADÍSTICA HOSPITALARIA '!V127)*1000</f>
        <v>68.965517241379303</v>
      </c>
      <c r="R143" s="88"/>
    </row>
    <row r="144" spans="1:18" ht="69.95" customHeight="1">
      <c r="A144" s="89"/>
      <c r="B144" s="81"/>
      <c r="C144" s="81"/>
      <c r="D144" s="81"/>
      <c r="E144" s="81"/>
      <c r="F144" s="81"/>
      <c r="G144" s="8" t="s">
        <v>784</v>
      </c>
      <c r="H144" s="90"/>
      <c r="I144" s="81"/>
      <c r="J144" s="81"/>
      <c r="K144" s="91"/>
      <c r="L144" s="86"/>
      <c r="M144" s="86"/>
      <c r="N144" s="87"/>
      <c r="O144" s="86"/>
      <c r="P144" s="86"/>
      <c r="Q144" s="85"/>
      <c r="R144" s="88"/>
    </row>
    <row r="145" spans="1:18" ht="69.95" customHeight="1">
      <c r="A145" s="89"/>
      <c r="B145" s="81"/>
      <c r="C145" s="81"/>
      <c r="D145" s="81"/>
      <c r="E145" s="81"/>
      <c r="F145" s="81"/>
      <c r="G145" s="8" t="s">
        <v>580</v>
      </c>
      <c r="H145" s="90"/>
      <c r="I145" s="81"/>
      <c r="J145" s="81"/>
      <c r="K145" s="91"/>
      <c r="L145" s="86"/>
      <c r="M145" s="86"/>
      <c r="N145" s="87"/>
      <c r="O145" s="86"/>
      <c r="P145" s="86"/>
      <c r="Q145" s="85"/>
      <c r="R145" s="88"/>
    </row>
    <row r="146" spans="1:18" ht="69.95" customHeight="1">
      <c r="A146" s="89">
        <v>39.200000000000003</v>
      </c>
      <c r="B146" s="81" t="s">
        <v>9</v>
      </c>
      <c r="C146" s="81">
        <v>2.2999999999999998</v>
      </c>
      <c r="D146" s="81">
        <v>2</v>
      </c>
      <c r="E146" s="81">
        <v>1</v>
      </c>
      <c r="F146" s="81" t="s">
        <v>785</v>
      </c>
      <c r="G146" s="8" t="s">
        <v>781</v>
      </c>
      <c r="H146" s="90" t="s">
        <v>15</v>
      </c>
      <c r="I146" s="81" t="s">
        <v>203</v>
      </c>
      <c r="J146" s="81" t="s">
        <v>545</v>
      </c>
      <c r="K146" s="91" t="s">
        <v>448</v>
      </c>
      <c r="L146" s="86">
        <f>('INFO ESTADÍSTICA HOSPITALARIA '!N125/'INFO ESTADÍSTICA HOSPITALARIA '!N128)*1000</f>
        <v>29.776674937965261</v>
      </c>
      <c r="M146" s="86">
        <f>('INFO ESTADÍSTICA HOSPITALARIA '!P125/'INFO ESTADÍSTICA HOSPITALARIA '!P128)*1000</f>
        <v>31.818181818181817</v>
      </c>
      <c r="N146" s="87">
        <f>('INFO ESTADÍSTICA HOSPITALARIA '!P125+'INFO ESTADÍSTICA HOSPITALARIA '!N125)/('INFO ESTADÍSTICA HOSPITALARIA '!P128+'INFO ESTADÍSTICA HOSPITALARIA '!N144)*1000</f>
        <v>24.934383202099738</v>
      </c>
      <c r="O146" s="86">
        <f>('INFO ESTADÍSTICA HOSPITALARIA '!R125/'INFO ESTADÍSTICA HOSPITALARIA '!R128)*1000</f>
        <v>21.9435736677116</v>
      </c>
      <c r="P146" s="86">
        <f>('INFO ESTADÍSTICA HOSPITALARIA '!T125/'INFO ESTADÍSTICA HOSPITALARIA '!T128)*1000</f>
        <v>27.29528535980149</v>
      </c>
      <c r="Q146" s="85">
        <f>('INFO ESTADÍSTICA HOSPITALARIA '!V125/'INFO ESTADÍSTICA HOSPITALARIA '!V128)*1000</f>
        <v>27.5092936802974</v>
      </c>
      <c r="R146" s="88"/>
    </row>
    <row r="147" spans="1:18" ht="69.95" customHeight="1">
      <c r="A147" s="89"/>
      <c r="B147" s="81"/>
      <c r="C147" s="81"/>
      <c r="D147" s="81"/>
      <c r="E147" s="81"/>
      <c r="F147" s="81"/>
      <c r="G147" s="8" t="s">
        <v>786</v>
      </c>
      <c r="H147" s="90"/>
      <c r="I147" s="81"/>
      <c r="J147" s="81"/>
      <c r="K147" s="91"/>
      <c r="L147" s="86"/>
      <c r="M147" s="86"/>
      <c r="N147" s="87"/>
      <c r="O147" s="86"/>
      <c r="P147" s="86"/>
      <c r="Q147" s="85"/>
      <c r="R147" s="88"/>
    </row>
    <row r="148" spans="1:18" ht="69.95" customHeight="1">
      <c r="A148" s="89"/>
      <c r="B148" s="81"/>
      <c r="C148" s="81"/>
      <c r="D148" s="81"/>
      <c r="E148" s="81"/>
      <c r="F148" s="81"/>
      <c r="G148" s="8" t="s">
        <v>580</v>
      </c>
      <c r="H148" s="90"/>
      <c r="I148" s="81"/>
      <c r="J148" s="81"/>
      <c r="K148" s="91"/>
      <c r="L148" s="86"/>
      <c r="M148" s="86"/>
      <c r="N148" s="87"/>
      <c r="O148" s="86"/>
      <c r="P148" s="86"/>
      <c r="Q148" s="85"/>
      <c r="R148" s="88"/>
    </row>
    <row r="149" spans="1:18" s="20" customFormat="1" ht="69.95" customHeight="1">
      <c r="A149" s="72">
        <v>40</v>
      </c>
      <c r="B149" s="73" t="s">
        <v>9</v>
      </c>
      <c r="C149" s="73">
        <v>2.2999999999999998</v>
      </c>
      <c r="D149" s="73">
        <v>2</v>
      </c>
      <c r="E149" s="73">
        <v>1</v>
      </c>
      <c r="F149" s="73" t="s">
        <v>21</v>
      </c>
      <c r="G149" s="19" t="s">
        <v>19</v>
      </c>
      <c r="H149" s="74" t="s">
        <v>18</v>
      </c>
      <c r="I149" s="73" t="s">
        <v>203</v>
      </c>
      <c r="J149" s="73" t="s">
        <v>545</v>
      </c>
      <c r="K149" s="92" t="s">
        <v>448</v>
      </c>
      <c r="L149" s="85">
        <f>('INFO ESTADÍSTICA HOSPITALARIA '!N129/'INFO ESTADÍSTICA HOSPITALARIA '!N132)*1000</f>
        <v>1.9588638589618022</v>
      </c>
      <c r="M149" s="85">
        <f>('INFO ESTADÍSTICA HOSPITALARIA '!P129/'INFO ESTADÍSTICA HOSPITALARIA '!P132)*1000</f>
        <v>0</v>
      </c>
      <c r="N149" s="93">
        <f>('INFO ESTADÍSTICA HOSPITALARIA '!P129+'INFO ESTADÍSTICA HOSPITALARIA '!N129)/('INFO ESTADÍSTICA HOSPITALARIA '!P132+'INFO ESTADÍSTICA HOSPITALARIA '!N132)*1000</f>
        <v>1.1471178663607686</v>
      </c>
      <c r="O149" s="85">
        <f>('INFO ESTADÍSTICA HOSPITALARIA '!R129/'INFO ESTADÍSTICA HOSPITALARIA '!R132)*1000</f>
        <v>0.81766148814390849</v>
      </c>
      <c r="P149" s="85">
        <f>('INFO ESTADÍSTICA HOSPITALARIA '!T129/'INFO ESTADÍSTICA HOSPITALARIA '!T132)*1000</f>
        <v>0.7178750897343863</v>
      </c>
      <c r="Q149" s="94">
        <f>('INFO ESTADÍSTICA HOSPITALARIA '!V129/'INFO ESTADÍSTICA HOSPITALARIA '!V132)*1000</f>
        <v>0.98312305423562185</v>
      </c>
      <c r="R149" s="88"/>
    </row>
    <row r="150" spans="1:18" s="20" customFormat="1" ht="69.95" customHeight="1">
      <c r="A150" s="72"/>
      <c r="B150" s="73"/>
      <c r="C150" s="73"/>
      <c r="D150" s="73"/>
      <c r="E150" s="73"/>
      <c r="F150" s="73"/>
      <c r="G150" s="19" t="s">
        <v>20</v>
      </c>
      <c r="H150" s="74"/>
      <c r="I150" s="73"/>
      <c r="J150" s="73"/>
      <c r="K150" s="92"/>
      <c r="L150" s="85"/>
      <c r="M150" s="85"/>
      <c r="N150" s="93"/>
      <c r="O150" s="85"/>
      <c r="P150" s="85"/>
      <c r="Q150" s="94"/>
      <c r="R150" s="88"/>
    </row>
    <row r="151" spans="1:18" s="20" customFormat="1" ht="69.95" customHeight="1">
      <c r="A151" s="72"/>
      <c r="B151" s="73"/>
      <c r="C151" s="73"/>
      <c r="D151" s="73"/>
      <c r="E151" s="73"/>
      <c r="F151" s="73"/>
      <c r="G151" s="19" t="s">
        <v>13</v>
      </c>
      <c r="H151" s="74"/>
      <c r="I151" s="73"/>
      <c r="J151" s="73"/>
      <c r="K151" s="92"/>
      <c r="L151" s="85"/>
      <c r="M151" s="85"/>
      <c r="N151" s="93"/>
      <c r="O151" s="85"/>
      <c r="P151" s="85"/>
      <c r="Q151" s="94"/>
      <c r="R151" s="88"/>
    </row>
    <row r="152" spans="1:18" s="20" customFormat="1" ht="69.95" customHeight="1">
      <c r="A152" s="72">
        <v>40.1</v>
      </c>
      <c r="B152" s="73" t="s">
        <v>9</v>
      </c>
      <c r="C152" s="73">
        <v>2.2999999999999998</v>
      </c>
      <c r="D152" s="73">
        <v>2</v>
      </c>
      <c r="E152" s="73">
        <v>1</v>
      </c>
      <c r="F152" s="73" t="s">
        <v>787</v>
      </c>
      <c r="G152" s="19" t="s">
        <v>788</v>
      </c>
      <c r="H152" s="74" t="s">
        <v>18</v>
      </c>
      <c r="I152" s="73" t="s">
        <v>203</v>
      </c>
      <c r="J152" s="73" t="s">
        <v>545</v>
      </c>
      <c r="K152" s="92" t="s">
        <v>448</v>
      </c>
      <c r="L152" s="85">
        <f>('INFO ESTADÍSTICA HOSPITALARIA '!N130/'INFO ESTADÍSTICA HOSPITALARIA '!N133)*1000</f>
        <v>0</v>
      </c>
      <c r="M152" s="85">
        <f>('INFO ESTADÍSTICA HOSPITALARIA '!P130/'INFO ESTADÍSTICA HOSPITALARIA '!P133)*1000</f>
        <v>0</v>
      </c>
      <c r="N152" s="93">
        <f>('INFO ESTADÍSTICA HOSPITALARIA '!P130+'INFO ESTADÍSTICA HOSPITALARIA '!N130)/('INFO ESTADÍSTICA HOSPITALARIA '!P133+'INFO ESTADÍSTICA HOSPITALARIA '!N133)*1000</f>
        <v>0</v>
      </c>
      <c r="O152" s="85">
        <f>('INFO ESTADÍSTICA HOSPITALARIA '!R130/'INFO ESTADÍSTICA HOSPITALARIA '!R133)*1000</f>
        <v>0</v>
      </c>
      <c r="P152" s="85">
        <f>('INFO ESTADÍSTICA HOSPITALARIA '!T130/'INFO ESTADÍSTICA HOSPITALARIA '!T133)*1000</f>
        <v>0</v>
      </c>
      <c r="Q152" s="94">
        <f>('INFO ESTADÍSTICA HOSPITALARIA '!V130/'INFO ESTADÍSTICA HOSPITALARIA '!V133)*1000</f>
        <v>0</v>
      </c>
      <c r="R152" s="88"/>
    </row>
    <row r="153" spans="1:18" s="20" customFormat="1" ht="69.95" customHeight="1">
      <c r="A153" s="72"/>
      <c r="B153" s="73"/>
      <c r="C153" s="73"/>
      <c r="D153" s="73"/>
      <c r="E153" s="73"/>
      <c r="F153" s="73"/>
      <c r="G153" s="19" t="s">
        <v>789</v>
      </c>
      <c r="H153" s="74"/>
      <c r="I153" s="73"/>
      <c r="J153" s="73"/>
      <c r="K153" s="92"/>
      <c r="L153" s="85"/>
      <c r="M153" s="85"/>
      <c r="N153" s="93"/>
      <c r="O153" s="85"/>
      <c r="P153" s="85"/>
      <c r="Q153" s="94"/>
      <c r="R153" s="88"/>
    </row>
    <row r="154" spans="1:18" s="20" customFormat="1" ht="69.95" customHeight="1">
      <c r="A154" s="72"/>
      <c r="B154" s="73"/>
      <c r="C154" s="73"/>
      <c r="D154" s="73"/>
      <c r="E154" s="73"/>
      <c r="F154" s="73"/>
      <c r="G154" s="19" t="s">
        <v>13</v>
      </c>
      <c r="H154" s="74"/>
      <c r="I154" s="73"/>
      <c r="J154" s="73"/>
      <c r="K154" s="92"/>
      <c r="L154" s="85"/>
      <c r="M154" s="85"/>
      <c r="N154" s="93"/>
      <c r="O154" s="85"/>
      <c r="P154" s="85"/>
      <c r="Q154" s="94"/>
      <c r="R154" s="88"/>
    </row>
    <row r="155" spans="1:18" s="20" customFormat="1" ht="69.95" customHeight="1">
      <c r="A155" s="72">
        <v>40.200000000000003</v>
      </c>
      <c r="B155" s="73" t="s">
        <v>9</v>
      </c>
      <c r="C155" s="73">
        <v>2.2999999999999998</v>
      </c>
      <c r="D155" s="73">
        <v>2</v>
      </c>
      <c r="E155" s="73">
        <v>1</v>
      </c>
      <c r="F155" s="73" t="s">
        <v>790</v>
      </c>
      <c r="G155" s="19" t="s">
        <v>791</v>
      </c>
      <c r="H155" s="74" t="s">
        <v>18</v>
      </c>
      <c r="I155" s="73" t="s">
        <v>203</v>
      </c>
      <c r="J155" s="73" t="s">
        <v>545</v>
      </c>
      <c r="K155" s="92" t="s">
        <v>448</v>
      </c>
      <c r="L155" s="85">
        <f>('INFO ESTADÍSTICA HOSPITALARIA '!N131/'INFO ESTADÍSTICA HOSPITALARIA '!N134)*1000</f>
        <v>6.7114093959731544</v>
      </c>
      <c r="M155" s="85">
        <f>('INFO ESTADÍSTICA HOSPITALARIA '!P131/'INFO ESTADÍSTICA HOSPITALARIA '!P134)*1000</f>
        <v>0</v>
      </c>
      <c r="N155" s="93">
        <f>('INFO ESTADÍSTICA HOSPITALARIA '!P131+'INFO ESTADÍSTICA HOSPITALARIA '!N131)/('INFO ESTADÍSTICA HOSPITALARIA '!P134+'INFO ESTADÍSTICA HOSPITALARIA '!N134)*1000</f>
        <v>3.5366931918656053</v>
      </c>
      <c r="O155" s="85">
        <f>('INFO ESTADÍSTICA HOSPITALARIA '!R131/'INFO ESTADÍSTICA HOSPITALARIA '!R134)*1000</f>
        <v>1.7241379310344827</v>
      </c>
      <c r="P155" s="85">
        <f>('INFO ESTADÍSTICA HOSPITALARIA '!T131/'INFO ESTADÍSTICA HOSPITALARIA '!T134)*1000</f>
        <v>1.29366106080207</v>
      </c>
      <c r="Q155" s="94">
        <f>('INFO ESTADÍSTICA HOSPITALARIA '!V131/'INFO ESTADÍSTICA HOSPITALARIA '!V134)*1000</f>
        <v>2.4154589371980677</v>
      </c>
      <c r="R155" s="88"/>
    </row>
    <row r="156" spans="1:18" s="20" customFormat="1" ht="69.95" customHeight="1">
      <c r="A156" s="72"/>
      <c r="B156" s="73"/>
      <c r="C156" s="73"/>
      <c r="D156" s="73"/>
      <c r="E156" s="73"/>
      <c r="F156" s="73"/>
      <c r="G156" s="19" t="s">
        <v>792</v>
      </c>
      <c r="H156" s="74"/>
      <c r="I156" s="73"/>
      <c r="J156" s="73"/>
      <c r="K156" s="92"/>
      <c r="L156" s="85"/>
      <c r="M156" s="85"/>
      <c r="N156" s="93"/>
      <c r="O156" s="85"/>
      <c r="P156" s="85"/>
      <c r="Q156" s="94"/>
      <c r="R156" s="88"/>
    </row>
    <row r="157" spans="1:18" s="20" customFormat="1" ht="69.95" customHeight="1">
      <c r="A157" s="72"/>
      <c r="B157" s="73"/>
      <c r="C157" s="73"/>
      <c r="D157" s="73"/>
      <c r="E157" s="73"/>
      <c r="F157" s="73"/>
      <c r="G157" s="19" t="s">
        <v>13</v>
      </c>
      <c r="H157" s="74"/>
      <c r="I157" s="73"/>
      <c r="J157" s="73"/>
      <c r="K157" s="92"/>
      <c r="L157" s="85"/>
      <c r="M157" s="85"/>
      <c r="N157" s="93"/>
      <c r="O157" s="85"/>
      <c r="P157" s="85"/>
      <c r="Q157" s="94"/>
      <c r="R157" s="88"/>
    </row>
    <row r="158" spans="1:18" s="20" customFormat="1" ht="69.95" customHeight="1">
      <c r="A158" s="72">
        <v>41</v>
      </c>
      <c r="B158" s="73" t="s">
        <v>9</v>
      </c>
      <c r="C158" s="73">
        <v>2.2999999999999998</v>
      </c>
      <c r="D158" s="73">
        <v>2</v>
      </c>
      <c r="E158" s="73">
        <v>1</v>
      </c>
      <c r="F158" s="73" t="s">
        <v>23</v>
      </c>
      <c r="G158" s="19" t="s">
        <v>24</v>
      </c>
      <c r="H158" s="74" t="s">
        <v>22</v>
      </c>
      <c r="I158" s="73" t="s">
        <v>203</v>
      </c>
      <c r="J158" s="73" t="s">
        <v>545</v>
      </c>
      <c r="K158" s="92" t="s">
        <v>448</v>
      </c>
      <c r="L158" s="85">
        <f>('INFO ESTADÍSTICA HOSPITALARIA '!N135/'INFO ESTADÍSTICA HOSPITALARIA '!N138)*1000</f>
        <v>2.4364775495997213</v>
      </c>
      <c r="M158" s="85">
        <f>('INFO ESTADÍSTICA HOSPITALARIA '!P135/'INFO ESTADÍSTICA HOSPITALARIA '!P138)*1000</f>
        <v>1.7006802721088434</v>
      </c>
      <c r="N158" s="87">
        <f>('INFO ESTADÍSTICA HOSPITALARIA '!P135+'INFO ESTADÍSTICA HOSPITALARIA '!N135)/('INFO ESTADÍSTICA HOSPITALARIA '!P138+'INFO ESTADÍSTICA HOSPITALARIA '!N138)*1000</f>
        <v>2.0309326667708172</v>
      </c>
      <c r="O158" s="85">
        <f>('INFO ESTADÍSTICA HOSPITALARIA '!R135/'INFO ESTADÍSTICA HOSPITALARIA '!R138)*1000</f>
        <v>2.5098601649336678</v>
      </c>
      <c r="P158" s="85">
        <f>('INFO ESTADÍSTICA HOSPITALARIA '!T135/'INFO ESTADÍSTICA HOSPITALARIA '!T138)*1000</f>
        <v>2.1045247281655559</v>
      </c>
      <c r="Q158" s="85">
        <f>('INFO ESTADÍSTICA HOSPITALARIA '!V135/'INFO ESTADÍSTICA HOSPITALARIA '!V138)*1000</f>
        <v>2.1592890955900672</v>
      </c>
      <c r="R158" s="88"/>
    </row>
    <row r="159" spans="1:18" s="20" customFormat="1" ht="69.95" customHeight="1">
      <c r="A159" s="72"/>
      <c r="B159" s="73"/>
      <c r="C159" s="73"/>
      <c r="D159" s="73"/>
      <c r="E159" s="73"/>
      <c r="F159" s="73"/>
      <c r="G159" s="19" t="s">
        <v>25</v>
      </c>
      <c r="H159" s="74"/>
      <c r="I159" s="73"/>
      <c r="J159" s="73"/>
      <c r="K159" s="92"/>
      <c r="L159" s="85"/>
      <c r="M159" s="85"/>
      <c r="N159" s="87"/>
      <c r="O159" s="85"/>
      <c r="P159" s="85"/>
      <c r="Q159" s="85"/>
      <c r="R159" s="88"/>
    </row>
    <row r="160" spans="1:18" s="20" customFormat="1" ht="69.95" customHeight="1">
      <c r="A160" s="72"/>
      <c r="B160" s="73"/>
      <c r="C160" s="73"/>
      <c r="D160" s="73"/>
      <c r="E160" s="73"/>
      <c r="F160" s="73"/>
      <c r="G160" s="19" t="s">
        <v>13</v>
      </c>
      <c r="H160" s="74"/>
      <c r="I160" s="73"/>
      <c r="J160" s="73"/>
      <c r="K160" s="92"/>
      <c r="L160" s="85"/>
      <c r="M160" s="85"/>
      <c r="N160" s="87"/>
      <c r="O160" s="85"/>
      <c r="P160" s="85"/>
      <c r="Q160" s="85"/>
      <c r="R160" s="88"/>
    </row>
    <row r="161" spans="1:18" s="20" customFormat="1" ht="69.95" customHeight="1">
      <c r="A161" s="72">
        <v>41.1</v>
      </c>
      <c r="B161" s="73" t="s">
        <v>9</v>
      </c>
      <c r="C161" s="73">
        <v>2.2999999999999998</v>
      </c>
      <c r="D161" s="73">
        <v>2</v>
      </c>
      <c r="E161" s="73">
        <v>1</v>
      </c>
      <c r="F161" s="73" t="s">
        <v>793</v>
      </c>
      <c r="G161" s="19" t="s">
        <v>794</v>
      </c>
      <c r="H161" s="74" t="s">
        <v>22</v>
      </c>
      <c r="I161" s="73" t="s">
        <v>203</v>
      </c>
      <c r="J161" s="73" t="s">
        <v>545</v>
      </c>
      <c r="K161" s="92" t="s">
        <v>448</v>
      </c>
      <c r="L161" s="85">
        <f>('INFO ESTADÍSTICA HOSPITALARIA '!N136/'INFO ESTADÍSTICA HOSPITALARIA '!N139)*1000</f>
        <v>2.1431633090441493</v>
      </c>
      <c r="M161" s="85">
        <f>('INFO ESTADÍSTICA HOSPITALARIA '!P136/'INFO ESTADÍSTICA HOSPITALARIA '!P139)*1000</f>
        <v>1.6512549537648613</v>
      </c>
      <c r="N161" s="87">
        <f>('INFO ESTADÍSTICA HOSPITALARIA '!P136+'INFO ESTADÍSTICA HOSPITALARIA '!N136)/('INFO ESTADÍSTICA HOSPITALARIA '!P139+'INFO ESTADÍSTICA HOSPITALARIA '!N139)*1000</f>
        <v>1.8653236336504384</v>
      </c>
      <c r="O161" s="85">
        <f>('INFO ESTADÍSTICA HOSPITALARIA '!R136/'INFO ESTADÍSTICA HOSPITALARIA '!R139)*1000</f>
        <v>3.034243606415258</v>
      </c>
      <c r="P161" s="85">
        <f>('INFO ESTADÍSTICA HOSPITALARIA '!T136/'INFO ESTADÍSTICA HOSPITALARIA '!T139)*1000</f>
        <v>1.279317697228145</v>
      </c>
      <c r="Q161" s="85">
        <f>('INFO ESTADÍSTICA HOSPITALARIA '!V136/'INFO ESTADÍSTICA HOSPITALARIA '!V139)*1000</f>
        <v>1.9974033756117049</v>
      </c>
      <c r="R161" s="88"/>
    </row>
    <row r="162" spans="1:18" s="20" customFormat="1" ht="69.95" customHeight="1">
      <c r="A162" s="72"/>
      <c r="B162" s="73"/>
      <c r="C162" s="73"/>
      <c r="D162" s="73"/>
      <c r="E162" s="73"/>
      <c r="F162" s="73"/>
      <c r="G162" s="19" t="s">
        <v>795</v>
      </c>
      <c r="H162" s="74"/>
      <c r="I162" s="73"/>
      <c r="J162" s="73"/>
      <c r="K162" s="92"/>
      <c r="L162" s="85"/>
      <c r="M162" s="85"/>
      <c r="N162" s="87"/>
      <c r="O162" s="85"/>
      <c r="P162" s="85"/>
      <c r="Q162" s="85"/>
      <c r="R162" s="88"/>
    </row>
    <row r="163" spans="1:18" s="20" customFormat="1" ht="69.95" customHeight="1">
      <c r="A163" s="72"/>
      <c r="B163" s="73"/>
      <c r="C163" s="73"/>
      <c r="D163" s="73"/>
      <c r="E163" s="73"/>
      <c r="F163" s="73"/>
      <c r="G163" s="19" t="s">
        <v>13</v>
      </c>
      <c r="H163" s="74"/>
      <c r="I163" s="73"/>
      <c r="J163" s="73"/>
      <c r="K163" s="92"/>
      <c r="L163" s="85"/>
      <c r="M163" s="85"/>
      <c r="N163" s="87"/>
      <c r="O163" s="85"/>
      <c r="P163" s="85"/>
      <c r="Q163" s="85"/>
      <c r="R163" s="88"/>
    </row>
    <row r="164" spans="1:18" s="20" customFormat="1" ht="69.95" customHeight="1">
      <c r="A164" s="72">
        <v>41.2</v>
      </c>
      <c r="B164" s="73" t="s">
        <v>9</v>
      </c>
      <c r="C164" s="73">
        <v>2.2999999999999998</v>
      </c>
      <c r="D164" s="73">
        <v>2</v>
      </c>
      <c r="E164" s="73">
        <v>1</v>
      </c>
      <c r="F164" s="73" t="s">
        <v>796</v>
      </c>
      <c r="G164" s="19" t="s">
        <v>797</v>
      </c>
      <c r="H164" s="74" t="s">
        <v>22</v>
      </c>
      <c r="I164" s="73" t="s">
        <v>203</v>
      </c>
      <c r="J164" s="73" t="s">
        <v>545</v>
      </c>
      <c r="K164" s="92" t="s">
        <v>448</v>
      </c>
      <c r="L164" s="85">
        <f>('INFO ESTADÍSTICA HOSPITALARIA '!N137/'INFO ESTADÍSTICA HOSPITALARIA '!N140)*1000</f>
        <v>3.7037037037037037</v>
      </c>
      <c r="M164" s="85">
        <f>('INFO ESTADÍSTICA HOSPITALARIA '!P137/'INFO ESTADÍSTICA HOSPITALARIA '!P140)*1000</f>
        <v>2</v>
      </c>
      <c r="N164" s="87">
        <f>('INFO ESTADÍSTICA HOSPITALARIA '!P137+'INFO ESTADÍSTICA HOSPITALARIA '!N137)/('INFO ESTADÍSTICA HOSPITALARIA '!P140+'INFO ESTADÍSTICA HOSPITALARIA '!N140)*1000</f>
        <v>2.8846153846153846</v>
      </c>
      <c r="O164" s="85">
        <f>('INFO ESTADÍSTICA HOSPITALARIA '!R137/'INFO ESTADÍSTICA HOSPITALARIA '!R140)*1000</f>
        <v>0</v>
      </c>
      <c r="P164" s="85">
        <f>('INFO ESTADÍSTICA HOSPITALARIA '!T137/'INFO ESTADÍSTICA HOSPITALARIA '!T140)*1000</f>
        <v>5.928853754940711</v>
      </c>
      <c r="Q164" s="85">
        <f>('INFO ESTADÍSTICA HOSPITALARIA '!V137/'INFO ESTADÍSTICA HOSPITALARIA '!V140)*1000</f>
        <v>2.9585798816568047</v>
      </c>
      <c r="R164" s="88"/>
    </row>
    <row r="165" spans="1:18" s="20" customFormat="1" ht="69.95" customHeight="1">
      <c r="A165" s="72"/>
      <c r="B165" s="73"/>
      <c r="C165" s="73"/>
      <c r="D165" s="73"/>
      <c r="E165" s="73"/>
      <c r="F165" s="73"/>
      <c r="G165" s="19" t="s">
        <v>798</v>
      </c>
      <c r="H165" s="74"/>
      <c r="I165" s="73"/>
      <c r="J165" s="73"/>
      <c r="K165" s="92"/>
      <c r="L165" s="85"/>
      <c r="M165" s="85"/>
      <c r="N165" s="87"/>
      <c r="O165" s="85"/>
      <c r="P165" s="85"/>
      <c r="Q165" s="85"/>
      <c r="R165" s="88"/>
    </row>
    <row r="166" spans="1:18" s="20" customFormat="1" ht="69.95" customHeight="1">
      <c r="A166" s="72"/>
      <c r="B166" s="73"/>
      <c r="C166" s="73"/>
      <c r="D166" s="73"/>
      <c r="E166" s="73"/>
      <c r="F166" s="73"/>
      <c r="G166" s="19" t="s">
        <v>13</v>
      </c>
      <c r="H166" s="74"/>
      <c r="I166" s="73"/>
      <c r="J166" s="73"/>
      <c r="K166" s="92"/>
      <c r="L166" s="85"/>
      <c r="M166" s="85"/>
      <c r="N166" s="87"/>
      <c r="O166" s="85"/>
      <c r="P166" s="85"/>
      <c r="Q166" s="85"/>
      <c r="R166" s="88"/>
    </row>
    <row r="167" spans="1:18" ht="69.95" customHeight="1">
      <c r="A167" s="89">
        <v>42</v>
      </c>
      <c r="B167" s="81" t="s">
        <v>9</v>
      </c>
      <c r="C167" s="81">
        <v>2.2999999999999998</v>
      </c>
      <c r="D167" s="81">
        <v>2</v>
      </c>
      <c r="E167" s="81">
        <v>1</v>
      </c>
      <c r="F167" s="81" t="s">
        <v>27</v>
      </c>
      <c r="G167" s="8" t="s">
        <v>28</v>
      </c>
      <c r="H167" s="90" t="s">
        <v>26</v>
      </c>
      <c r="I167" s="81" t="s">
        <v>203</v>
      </c>
      <c r="J167" s="81" t="s">
        <v>545</v>
      </c>
      <c r="K167" s="91" t="s">
        <v>448</v>
      </c>
      <c r="L167" s="86">
        <f>('INFO ESTADÍSTICA HOSPITALARIA '!N141/'INFO ESTADÍSTICA HOSPITALARIA '!N144)*1000</f>
        <v>9.2250922509225095</v>
      </c>
      <c r="M167" s="86">
        <f>('INFO ESTADÍSTICA HOSPITALARIA '!P141/'INFO ESTADÍSTICA HOSPITALARIA '!P144)*1000</f>
        <v>5.7142857142857144</v>
      </c>
      <c r="N167" s="93">
        <f>('INFO ESTADÍSTICA HOSPITALARIA '!P141+'INFO ESTADÍSTICA HOSPITALARIA '!N141)/('INFO ESTADÍSTICA HOSPITALARIA '!P144+'INFO ESTADÍSTICA HOSPITALARIA '!N144)*1000</f>
        <v>7.4976569821930648</v>
      </c>
      <c r="O167" s="86">
        <f>('INFO ESTADÍSTICA HOSPITALARIA '!R141/'INFO ESTADÍSTICA HOSPITALARIA '!R144)*1000</f>
        <v>0</v>
      </c>
      <c r="P167" s="86">
        <f>('INFO ESTADÍSTICA HOSPITALARIA '!T141/'INFO ESTADÍSTICA HOSPITALARIA '!T144)*1000</f>
        <v>5.1813471502590671</v>
      </c>
      <c r="Q167" s="94">
        <f>('INFO ESTADÍSTICA HOSPITALARIA '!V141/'INFO ESTADÍSTICA HOSPITALARIA '!V144)*1000</f>
        <v>5.7339449541284404</v>
      </c>
      <c r="R167" s="88"/>
    </row>
    <row r="168" spans="1:18" ht="69.95" customHeight="1">
      <c r="A168" s="89"/>
      <c r="B168" s="81"/>
      <c r="C168" s="81"/>
      <c r="D168" s="81"/>
      <c r="E168" s="81"/>
      <c r="F168" s="81"/>
      <c r="G168" s="8" t="s">
        <v>29</v>
      </c>
      <c r="H168" s="90"/>
      <c r="I168" s="81"/>
      <c r="J168" s="81"/>
      <c r="K168" s="91"/>
      <c r="L168" s="86"/>
      <c r="M168" s="86"/>
      <c r="N168" s="93"/>
      <c r="O168" s="86"/>
      <c r="P168" s="86"/>
      <c r="Q168" s="94"/>
      <c r="R168" s="95"/>
    </row>
    <row r="169" spans="1:18" ht="69.95" customHeight="1">
      <c r="A169" s="89"/>
      <c r="B169" s="81"/>
      <c r="C169" s="81"/>
      <c r="D169" s="81"/>
      <c r="E169" s="81"/>
      <c r="F169" s="81"/>
      <c r="G169" s="8" t="s">
        <v>13</v>
      </c>
      <c r="H169" s="90"/>
      <c r="I169" s="81"/>
      <c r="J169" s="81"/>
      <c r="K169" s="91"/>
      <c r="L169" s="86"/>
      <c r="M169" s="86"/>
      <c r="N169" s="93"/>
      <c r="O169" s="86"/>
      <c r="P169" s="86"/>
      <c r="Q169" s="94"/>
      <c r="R169" s="95"/>
    </row>
    <row r="170" spans="1:18" ht="69.95" customHeight="1">
      <c r="A170" s="89">
        <v>42.1</v>
      </c>
      <c r="B170" s="81" t="s">
        <v>9</v>
      </c>
      <c r="C170" s="81">
        <v>2.2999999999999998</v>
      </c>
      <c r="D170" s="81">
        <v>2</v>
      </c>
      <c r="E170" s="81">
        <v>1</v>
      </c>
      <c r="F170" s="81" t="s">
        <v>799</v>
      </c>
      <c r="G170" s="8" t="s">
        <v>800</v>
      </c>
      <c r="H170" s="90" t="s">
        <v>26</v>
      </c>
      <c r="I170" s="81" t="s">
        <v>203</v>
      </c>
      <c r="J170" s="81" t="s">
        <v>545</v>
      </c>
      <c r="K170" s="91" t="s">
        <v>448</v>
      </c>
      <c r="L170" s="86">
        <f>('INFO ESTADÍSTICA HOSPITALARIA '!N142/'INFO ESTADÍSTICA HOSPITALARIA '!N145)*1000</f>
        <v>2.9940119760479043</v>
      </c>
      <c r="M170" s="86">
        <f>('INFO ESTADÍSTICA HOSPITALARIA '!P142/'INFO ESTADÍSTICA HOSPITALARIA '!P145)*1000</f>
        <v>4.4247787610619467</v>
      </c>
      <c r="N170" s="93">
        <f>('INFO ESTADÍSTICA HOSPITALARIA '!P142+'INFO ESTADÍSTICA HOSPITALARIA '!N142)/('INFO ESTADÍSTICA HOSPITALARIA '!P145+'INFO ESTADÍSTICA HOSPITALARIA '!N145)*1000</f>
        <v>3.5714285714285712</v>
      </c>
      <c r="O170" s="86">
        <f>('INFO ESTADÍSTICA HOSPITALARIA '!R142/'INFO ESTADÍSTICA HOSPITALARIA '!R145)*1000</f>
        <v>0</v>
      </c>
      <c r="P170" s="86">
        <f>('INFO ESTADÍSTICA HOSPITALARIA '!T142/'INFO ESTADÍSTICA HOSPITALARIA '!T145)*1000</f>
        <v>0</v>
      </c>
      <c r="Q170" s="94">
        <f>('INFO ESTADÍSTICA HOSPITALARIA '!V142/'INFO ESTADÍSTICA HOSPITALARIA '!V145)*1000</f>
        <v>2.466091245376079</v>
      </c>
      <c r="R170" s="88"/>
    </row>
    <row r="171" spans="1:18" ht="69.95" customHeight="1">
      <c r="A171" s="89"/>
      <c r="B171" s="81"/>
      <c r="C171" s="81"/>
      <c r="D171" s="81"/>
      <c r="E171" s="81"/>
      <c r="F171" s="81"/>
      <c r="G171" s="8" t="s">
        <v>801</v>
      </c>
      <c r="H171" s="90"/>
      <c r="I171" s="81"/>
      <c r="J171" s="81"/>
      <c r="K171" s="91"/>
      <c r="L171" s="86"/>
      <c r="M171" s="86"/>
      <c r="N171" s="93"/>
      <c r="O171" s="86"/>
      <c r="P171" s="86"/>
      <c r="Q171" s="94"/>
      <c r="R171" s="95"/>
    </row>
    <row r="172" spans="1:18" ht="69.95" customHeight="1">
      <c r="A172" s="89"/>
      <c r="B172" s="81"/>
      <c r="C172" s="81"/>
      <c r="D172" s="81"/>
      <c r="E172" s="81"/>
      <c r="F172" s="81"/>
      <c r="G172" s="8" t="s">
        <v>13</v>
      </c>
      <c r="H172" s="90"/>
      <c r="I172" s="81"/>
      <c r="J172" s="81"/>
      <c r="K172" s="91"/>
      <c r="L172" s="86"/>
      <c r="M172" s="86"/>
      <c r="N172" s="93"/>
      <c r="O172" s="86"/>
      <c r="P172" s="86"/>
      <c r="Q172" s="94"/>
      <c r="R172" s="95"/>
    </row>
    <row r="173" spans="1:18" ht="69.95" customHeight="1">
      <c r="A173" s="89">
        <v>42.2</v>
      </c>
      <c r="B173" s="81" t="s">
        <v>9</v>
      </c>
      <c r="C173" s="81">
        <v>2.2999999999999998</v>
      </c>
      <c r="D173" s="81">
        <v>2</v>
      </c>
      <c r="E173" s="81">
        <v>1</v>
      </c>
      <c r="F173" s="81" t="s">
        <v>802</v>
      </c>
      <c r="G173" s="8" t="s">
        <v>803</v>
      </c>
      <c r="H173" s="90" t="s">
        <v>26</v>
      </c>
      <c r="I173" s="81" t="s">
        <v>203</v>
      </c>
      <c r="J173" s="81" t="s">
        <v>545</v>
      </c>
      <c r="K173" s="91" t="s">
        <v>448</v>
      </c>
      <c r="L173" s="86">
        <f>('INFO ESTADÍSTICA HOSPITALARIA '!N143/'INFO ESTADÍSTICA HOSPITALARIA '!N146)*1000</f>
        <v>19.230769230769234</v>
      </c>
      <c r="M173" s="86">
        <f>('INFO ESTADÍSTICA HOSPITALARIA '!P143/'INFO ESTADÍSTICA HOSPITALARIA '!P146)*1000</f>
        <v>6.6889632107023411</v>
      </c>
      <c r="N173" s="93">
        <f>('INFO ESTADÍSTICA HOSPITALARIA '!P143+'INFO ESTADÍSTICA HOSPITALARIA '!N143)/('INFO ESTADÍSTICA HOSPITALARIA '!P146+'INFO ESTADÍSTICA HOSPITALARIA '!N146)*1000</f>
        <v>11.834319526627219</v>
      </c>
      <c r="O173" s="86">
        <f>('INFO ESTADÍSTICA HOSPITALARIA '!R143/'INFO ESTADÍSTICA HOSPITALARIA '!R146)*1000</f>
        <v>0</v>
      </c>
      <c r="P173" s="86">
        <f>('INFO ESTADÍSTICA HOSPITALARIA '!T143/'INFO ESTADÍSTICA HOSPITALARIA '!T146)*1000</f>
        <v>7.3800738007380069</v>
      </c>
      <c r="Q173" s="94">
        <f>('INFO ESTADÍSTICA HOSPITALARIA '!V143/'INFO ESTADÍSTICA HOSPITALARIA '!V146)*1000</f>
        <v>8.57449088960343</v>
      </c>
      <c r="R173" s="88"/>
    </row>
    <row r="174" spans="1:18" ht="69.95" customHeight="1">
      <c r="A174" s="89"/>
      <c r="B174" s="81"/>
      <c r="C174" s="81"/>
      <c r="D174" s="81"/>
      <c r="E174" s="81"/>
      <c r="F174" s="81"/>
      <c r="G174" s="8" t="s">
        <v>804</v>
      </c>
      <c r="H174" s="90"/>
      <c r="I174" s="81"/>
      <c r="J174" s="81"/>
      <c r="K174" s="91"/>
      <c r="L174" s="86"/>
      <c r="M174" s="86"/>
      <c r="N174" s="93"/>
      <c r="O174" s="86"/>
      <c r="P174" s="86"/>
      <c r="Q174" s="94"/>
      <c r="R174" s="95"/>
    </row>
    <row r="175" spans="1:18" ht="69.95" customHeight="1">
      <c r="A175" s="89"/>
      <c r="B175" s="81"/>
      <c r="C175" s="81"/>
      <c r="D175" s="81"/>
      <c r="E175" s="81"/>
      <c r="F175" s="81"/>
      <c r="G175" s="8" t="s">
        <v>13</v>
      </c>
      <c r="H175" s="90"/>
      <c r="I175" s="81"/>
      <c r="J175" s="81"/>
      <c r="K175" s="91"/>
      <c r="L175" s="86"/>
      <c r="M175" s="86"/>
      <c r="N175" s="93"/>
      <c r="O175" s="86"/>
      <c r="P175" s="86"/>
      <c r="Q175" s="94"/>
      <c r="R175" s="95"/>
    </row>
    <row r="176" spans="1:18" ht="69.95" customHeight="1">
      <c r="A176" s="89">
        <v>43</v>
      </c>
      <c r="B176" s="81" t="s">
        <v>9</v>
      </c>
      <c r="C176" s="81">
        <v>2.2999999999999998</v>
      </c>
      <c r="D176" s="81">
        <v>2</v>
      </c>
      <c r="E176" s="81">
        <v>1</v>
      </c>
      <c r="F176" s="81" t="s">
        <v>31</v>
      </c>
      <c r="G176" s="8" t="s">
        <v>32</v>
      </c>
      <c r="H176" s="90" t="s">
        <v>30</v>
      </c>
      <c r="I176" s="81" t="s">
        <v>203</v>
      </c>
      <c r="J176" s="81" t="s">
        <v>545</v>
      </c>
      <c r="K176" s="91" t="s">
        <v>448</v>
      </c>
      <c r="L176" s="86">
        <f>('INFO ESTADÍSTICA HOSPITALARIA '!N147/'INFO ESTADÍSTICA HOSPITALARIA '!N150)*1000</f>
        <v>0</v>
      </c>
      <c r="M176" s="86">
        <f>('INFO ESTADÍSTICA HOSPITALARIA '!P147/'INFO ESTADÍSTICA HOSPITALARIA '!P150)*1000</f>
        <v>0</v>
      </c>
      <c r="N176" s="87">
        <f>('INFO ESTADÍSTICA HOSPITALARIA '!P147+'INFO ESTADÍSTICA HOSPITALARIA '!N147)/('INFO ESTADÍSTICA HOSPITALARIA '!P150+'INFO ESTADÍSTICA HOSPITALARIA '!N150)*1000</f>
        <v>0</v>
      </c>
      <c r="O176" s="86">
        <f>('INFO ESTADÍSTICA HOSPITALARIA '!R147/'INFO ESTADÍSTICA HOSPITALARIA '!R150)*1000</f>
        <v>4.9019607843137258</v>
      </c>
      <c r="P176" s="86">
        <f>('INFO ESTADÍSTICA HOSPITALARIA '!T147/'INFO ESTADÍSTICA HOSPITALARIA '!T150)*1000</f>
        <v>0</v>
      </c>
      <c r="Q176" s="85">
        <f>('INFO ESTADÍSTICA HOSPITALARIA '!V147/'INFO ESTADÍSTICA HOSPITALARIA '!V150)*1000</f>
        <v>0.98425196850393704</v>
      </c>
      <c r="R176" s="88"/>
    </row>
    <row r="177" spans="1:18" ht="69.95" customHeight="1">
      <c r="A177" s="89"/>
      <c r="B177" s="81"/>
      <c r="C177" s="81"/>
      <c r="D177" s="81"/>
      <c r="E177" s="81"/>
      <c r="F177" s="81"/>
      <c r="G177" s="8" t="s">
        <v>33</v>
      </c>
      <c r="H177" s="90"/>
      <c r="I177" s="81"/>
      <c r="J177" s="81"/>
      <c r="K177" s="91"/>
      <c r="L177" s="86"/>
      <c r="M177" s="86"/>
      <c r="N177" s="87"/>
      <c r="O177" s="86"/>
      <c r="P177" s="86"/>
      <c r="Q177" s="85"/>
      <c r="R177" s="88"/>
    </row>
    <row r="178" spans="1:18" ht="69.95" customHeight="1">
      <c r="A178" s="89"/>
      <c r="B178" s="81"/>
      <c r="C178" s="81"/>
      <c r="D178" s="81"/>
      <c r="E178" s="81"/>
      <c r="F178" s="81"/>
      <c r="G178" s="8" t="s">
        <v>34</v>
      </c>
      <c r="H178" s="90"/>
      <c r="I178" s="81"/>
      <c r="J178" s="81"/>
      <c r="K178" s="91"/>
      <c r="L178" s="86"/>
      <c r="M178" s="86"/>
      <c r="N178" s="87"/>
      <c r="O178" s="86"/>
      <c r="P178" s="86"/>
      <c r="Q178" s="85"/>
      <c r="R178" s="88"/>
    </row>
    <row r="179" spans="1:18" ht="82.5" customHeight="1">
      <c r="A179" s="89">
        <v>43.1</v>
      </c>
      <c r="B179" s="81" t="s">
        <v>9</v>
      </c>
      <c r="C179" s="81">
        <v>2.2999999999999998</v>
      </c>
      <c r="D179" s="81">
        <v>2</v>
      </c>
      <c r="E179" s="81">
        <v>1</v>
      </c>
      <c r="F179" s="81" t="s">
        <v>805</v>
      </c>
      <c r="G179" s="8" t="s">
        <v>806</v>
      </c>
      <c r="H179" s="90" t="s">
        <v>30</v>
      </c>
      <c r="I179" s="81" t="s">
        <v>203</v>
      </c>
      <c r="J179" s="81" t="s">
        <v>545</v>
      </c>
      <c r="K179" s="91" t="s">
        <v>448</v>
      </c>
      <c r="L179" s="86">
        <f>('INFO ESTADÍSTICA HOSPITALARIA '!N148/'INFO ESTADÍSTICA HOSPITALARIA '!N151)*1000</f>
        <v>0</v>
      </c>
      <c r="M179" s="86">
        <f>('INFO ESTADÍSTICA HOSPITALARIA '!P148/'INFO ESTADÍSTICA HOSPITALARIA '!P151)*1000</f>
        <v>0</v>
      </c>
      <c r="N179" s="87">
        <f>('INFO ESTADÍSTICA HOSPITALARIA '!P148+'INFO ESTADÍSTICA HOSPITALARIA '!N148)/('INFO ESTADÍSTICA HOSPITALARIA '!P151+'INFO ESTADÍSTICA HOSPITALARIA '!N151)*1000</f>
        <v>0</v>
      </c>
      <c r="O179" s="86">
        <f>('INFO ESTADÍSTICA HOSPITALARIA '!R148/'INFO ESTADÍSTICA HOSPITALARIA '!R151)*1000</f>
        <v>0</v>
      </c>
      <c r="P179" s="86">
        <f>('INFO ESTADÍSTICA HOSPITALARIA '!T148/'INFO ESTADÍSTICA HOSPITALARIA '!T151)*1000</f>
        <v>0</v>
      </c>
      <c r="Q179" s="85">
        <f>('INFO ESTADÍSTICA HOSPITALARIA '!V148/'INFO ESTADÍSTICA HOSPITALARIA '!V151)*1000</f>
        <v>0</v>
      </c>
      <c r="R179" s="88"/>
    </row>
    <row r="180" spans="1:18" ht="69.95" customHeight="1">
      <c r="A180" s="89"/>
      <c r="B180" s="81"/>
      <c r="C180" s="81"/>
      <c r="D180" s="81"/>
      <c r="E180" s="81"/>
      <c r="F180" s="81"/>
      <c r="G180" s="8" t="s">
        <v>807</v>
      </c>
      <c r="H180" s="90"/>
      <c r="I180" s="81"/>
      <c r="J180" s="81"/>
      <c r="K180" s="91"/>
      <c r="L180" s="86"/>
      <c r="M180" s="86"/>
      <c r="N180" s="87"/>
      <c r="O180" s="86"/>
      <c r="P180" s="86"/>
      <c r="Q180" s="85"/>
      <c r="R180" s="88"/>
    </row>
    <row r="181" spans="1:18" ht="69.95" customHeight="1">
      <c r="A181" s="89"/>
      <c r="B181" s="81"/>
      <c r="C181" s="81"/>
      <c r="D181" s="81"/>
      <c r="E181" s="81"/>
      <c r="F181" s="81"/>
      <c r="G181" s="8" t="s">
        <v>34</v>
      </c>
      <c r="H181" s="90"/>
      <c r="I181" s="81"/>
      <c r="J181" s="81"/>
      <c r="K181" s="91"/>
      <c r="L181" s="86"/>
      <c r="M181" s="86"/>
      <c r="N181" s="87"/>
      <c r="O181" s="86"/>
      <c r="P181" s="86"/>
      <c r="Q181" s="85"/>
      <c r="R181" s="88"/>
    </row>
    <row r="182" spans="1:18" ht="87" customHeight="1">
      <c r="A182" s="89">
        <v>43.2</v>
      </c>
      <c r="B182" s="81" t="s">
        <v>9</v>
      </c>
      <c r="C182" s="81">
        <v>2.2999999999999998</v>
      </c>
      <c r="D182" s="81">
        <v>2</v>
      </c>
      <c r="E182" s="81">
        <v>1</v>
      </c>
      <c r="F182" s="81" t="s">
        <v>808</v>
      </c>
      <c r="G182" s="8" t="s">
        <v>809</v>
      </c>
      <c r="H182" s="90" t="s">
        <v>30</v>
      </c>
      <c r="I182" s="81" t="s">
        <v>203</v>
      </c>
      <c r="J182" s="81" t="s">
        <v>545</v>
      </c>
      <c r="K182" s="91" t="s">
        <v>448</v>
      </c>
      <c r="L182" s="86">
        <f>('INFO ESTADÍSTICA HOSPITALARIA '!N149/'INFO ESTADÍSTICA HOSPITALARIA '!N152)*1000</f>
        <v>0</v>
      </c>
      <c r="M182" s="86">
        <f>('INFO ESTADÍSTICA HOSPITALARIA '!P149/'INFO ESTADÍSTICA HOSPITALARIA '!P152)*1000</f>
        <v>0</v>
      </c>
      <c r="N182" s="87">
        <f>('INFO ESTADÍSTICA HOSPITALARIA '!P149+'INFO ESTADÍSTICA HOSPITALARIA '!N149)/('INFO ESTADÍSTICA HOSPITALARIA '!P152+'INFO ESTADÍSTICA HOSPITALARIA '!N152)*1000</f>
        <v>0</v>
      </c>
      <c r="O182" s="86">
        <f>('INFO ESTADÍSTICA HOSPITALARIA '!R149/'INFO ESTADÍSTICA HOSPITALARIA '!R152)*1000</f>
        <v>8.7719298245614024</v>
      </c>
      <c r="P182" s="86">
        <f>('INFO ESTADÍSTICA HOSPITALARIA '!T149/'INFO ESTADÍSTICA HOSPITALARIA '!T152)*1000</f>
        <v>0</v>
      </c>
      <c r="Q182" s="85">
        <f>('INFO ESTADÍSTICA HOSPITALARIA '!V149/'INFO ESTADÍSTICA HOSPITALARIA '!V152)*1000</f>
        <v>1.5698587127158556</v>
      </c>
      <c r="R182" s="88"/>
    </row>
    <row r="183" spans="1:18" ht="69.95" customHeight="1">
      <c r="A183" s="89"/>
      <c r="B183" s="81"/>
      <c r="C183" s="81"/>
      <c r="D183" s="81"/>
      <c r="E183" s="81"/>
      <c r="F183" s="81"/>
      <c r="G183" s="8" t="s">
        <v>810</v>
      </c>
      <c r="H183" s="90"/>
      <c r="I183" s="81"/>
      <c r="J183" s="81"/>
      <c r="K183" s="91"/>
      <c r="L183" s="86"/>
      <c r="M183" s="86"/>
      <c r="N183" s="87"/>
      <c r="O183" s="86"/>
      <c r="P183" s="86"/>
      <c r="Q183" s="85"/>
      <c r="R183" s="88"/>
    </row>
    <row r="184" spans="1:18" ht="69.95" customHeight="1">
      <c r="A184" s="89"/>
      <c r="B184" s="81"/>
      <c r="C184" s="81"/>
      <c r="D184" s="81"/>
      <c r="E184" s="81"/>
      <c r="F184" s="81"/>
      <c r="G184" s="8" t="s">
        <v>34</v>
      </c>
      <c r="H184" s="90"/>
      <c r="I184" s="81"/>
      <c r="J184" s="81"/>
      <c r="K184" s="91"/>
      <c r="L184" s="86"/>
      <c r="M184" s="86"/>
      <c r="N184" s="87"/>
      <c r="O184" s="86"/>
      <c r="P184" s="86"/>
      <c r="Q184" s="85"/>
      <c r="R184" s="88"/>
    </row>
    <row r="185" spans="1:18" s="20" customFormat="1" ht="69.95" customHeight="1">
      <c r="A185" s="72">
        <v>44</v>
      </c>
      <c r="B185" s="73" t="s">
        <v>9</v>
      </c>
      <c r="C185" s="73">
        <v>2.2999999999999998</v>
      </c>
      <c r="D185" s="73">
        <v>2</v>
      </c>
      <c r="E185" s="73">
        <v>1</v>
      </c>
      <c r="F185" s="73" t="s">
        <v>38</v>
      </c>
      <c r="G185" s="19" t="s">
        <v>36</v>
      </c>
      <c r="H185" s="74" t="s">
        <v>35</v>
      </c>
      <c r="I185" s="73" t="s">
        <v>203</v>
      </c>
      <c r="J185" s="73" t="s">
        <v>545</v>
      </c>
      <c r="K185" s="92" t="s">
        <v>448</v>
      </c>
      <c r="L185" s="85">
        <f>('INFO ESTADÍSTICA HOSPITALARIA '!N153/'INFO ESTADÍSTICA HOSPITALARIA '!N156)*1000</f>
        <v>290.90909090909088</v>
      </c>
      <c r="M185" s="85">
        <f>('INFO ESTADÍSTICA HOSPITALARIA '!P153/'INFO ESTADÍSTICA HOSPITALARIA '!P156)*1000</f>
        <v>242.42424242424244</v>
      </c>
      <c r="N185" s="93">
        <f>('INFO ESTADÍSTICA HOSPITALARIA '!P153+'INFO ESTADÍSTICA HOSPITALARIA '!N153)/('INFO ESTADÍSTICA HOSPITALARIA '!P156+'INFO ESTADÍSTICA HOSPITALARIA '!N156)*1000</f>
        <v>272.72727272727269</v>
      </c>
      <c r="O185" s="85">
        <f>('INFO ESTADÍSTICA HOSPITALARIA '!R153/'INFO ESTADÍSTICA HOSPITALARIA '!R156)*1000</f>
        <v>321.42857142857144</v>
      </c>
      <c r="P185" s="85">
        <f>('INFO ESTADÍSTICA HOSPITALARIA '!T153/'INFO ESTADÍSTICA HOSPITALARIA '!T156)*1000</f>
        <v>333.33333333333331</v>
      </c>
      <c r="Q185" s="94">
        <f>('INFO ESTADÍSTICA HOSPITALARIA '!V153/'INFO ESTADÍSTICA HOSPITALARIA '!V156)*1000</f>
        <v>295.30201342281879</v>
      </c>
      <c r="R185" s="88"/>
    </row>
    <row r="186" spans="1:18" s="20" customFormat="1" ht="69.95" customHeight="1">
      <c r="A186" s="72"/>
      <c r="B186" s="73"/>
      <c r="C186" s="73"/>
      <c r="D186" s="73"/>
      <c r="E186" s="73"/>
      <c r="F186" s="73"/>
      <c r="G186" s="19" t="s">
        <v>37</v>
      </c>
      <c r="H186" s="74"/>
      <c r="I186" s="73"/>
      <c r="J186" s="73"/>
      <c r="K186" s="92"/>
      <c r="L186" s="85"/>
      <c r="M186" s="85"/>
      <c r="N186" s="93"/>
      <c r="O186" s="85"/>
      <c r="P186" s="85"/>
      <c r="Q186" s="94"/>
      <c r="R186" s="88"/>
    </row>
    <row r="187" spans="1:18" s="20" customFormat="1" ht="69.95" customHeight="1">
      <c r="A187" s="72"/>
      <c r="B187" s="73"/>
      <c r="C187" s="73"/>
      <c r="D187" s="73"/>
      <c r="E187" s="73"/>
      <c r="F187" s="73"/>
      <c r="G187" s="19" t="s">
        <v>580</v>
      </c>
      <c r="H187" s="74"/>
      <c r="I187" s="73"/>
      <c r="J187" s="73"/>
      <c r="K187" s="92"/>
      <c r="L187" s="85"/>
      <c r="M187" s="85"/>
      <c r="N187" s="93"/>
      <c r="O187" s="85"/>
      <c r="P187" s="85"/>
      <c r="Q187" s="94"/>
      <c r="R187" s="88"/>
    </row>
    <row r="188" spans="1:18" s="20" customFormat="1" ht="90.75" customHeight="1">
      <c r="A188" s="72">
        <v>44.1</v>
      </c>
      <c r="B188" s="73" t="s">
        <v>9</v>
      </c>
      <c r="C188" s="73">
        <v>2.2999999999999998</v>
      </c>
      <c r="D188" s="73">
        <v>2</v>
      </c>
      <c r="E188" s="73">
        <v>1</v>
      </c>
      <c r="F188" s="73" t="s">
        <v>811</v>
      </c>
      <c r="G188" s="19" t="s">
        <v>812</v>
      </c>
      <c r="H188" s="74" t="s">
        <v>35</v>
      </c>
      <c r="I188" s="73" t="s">
        <v>203</v>
      </c>
      <c r="J188" s="73" t="s">
        <v>545</v>
      </c>
      <c r="K188" s="92" t="s">
        <v>448</v>
      </c>
      <c r="L188" s="85">
        <f>('INFO ESTADÍSTICA HOSPITALARIA '!N154/'INFO ESTADÍSTICA HOSPITALARIA '!N157)*1000</f>
        <v>225.80645161290323</v>
      </c>
      <c r="M188" s="85">
        <f>('INFO ESTADÍSTICA HOSPITALARIA '!P154/'INFO ESTADÍSTICA HOSPITALARIA '!P157)*1000</f>
        <v>238.09523809523807</v>
      </c>
      <c r="N188" s="93">
        <f>('INFO ESTADÍSTICA HOSPITALARIA '!P154+'INFO ESTADÍSTICA HOSPITALARIA '!N154)/('INFO ESTADÍSTICA HOSPITALARIA '!P157+'INFO ESTADÍSTICA HOSPITALARIA '!N157)*1000</f>
        <v>230.76923076923077</v>
      </c>
      <c r="O188" s="85">
        <f>('INFO ESTADÍSTICA HOSPITALARIA '!R154/'INFO ESTADÍSTICA HOSPITALARIA '!R157)*1000</f>
        <v>200</v>
      </c>
      <c r="P188" s="85">
        <f>('INFO ESTADÍSTICA HOSPITALARIA '!T154/'INFO ESTADÍSTICA HOSPITALARIA '!T157)*1000</f>
        <v>300</v>
      </c>
      <c r="Q188" s="94">
        <f>('INFO ESTADÍSTICA HOSPITALARIA '!V154/'INFO ESTADÍSTICA HOSPITALARIA '!V157)*1000</f>
        <v>239.13043478260872</v>
      </c>
      <c r="R188" s="88"/>
    </row>
    <row r="189" spans="1:18" s="20" customFormat="1" ht="69.95" customHeight="1">
      <c r="A189" s="72"/>
      <c r="B189" s="73"/>
      <c r="C189" s="73"/>
      <c r="D189" s="73"/>
      <c r="E189" s="73"/>
      <c r="F189" s="73"/>
      <c r="G189" s="19" t="s">
        <v>813</v>
      </c>
      <c r="H189" s="74"/>
      <c r="I189" s="73"/>
      <c r="J189" s="73"/>
      <c r="K189" s="92"/>
      <c r="L189" s="85"/>
      <c r="M189" s="85"/>
      <c r="N189" s="93"/>
      <c r="O189" s="85"/>
      <c r="P189" s="85"/>
      <c r="Q189" s="94"/>
      <c r="R189" s="88"/>
    </row>
    <row r="190" spans="1:18" s="20" customFormat="1" ht="69.95" customHeight="1">
      <c r="A190" s="72"/>
      <c r="B190" s="73"/>
      <c r="C190" s="73"/>
      <c r="D190" s="73"/>
      <c r="E190" s="73"/>
      <c r="F190" s="73"/>
      <c r="G190" s="19" t="s">
        <v>580</v>
      </c>
      <c r="H190" s="74"/>
      <c r="I190" s="73"/>
      <c r="J190" s="73"/>
      <c r="K190" s="92"/>
      <c r="L190" s="85"/>
      <c r="M190" s="85"/>
      <c r="N190" s="93"/>
      <c r="O190" s="85"/>
      <c r="P190" s="85"/>
      <c r="Q190" s="94"/>
      <c r="R190" s="88"/>
    </row>
    <row r="191" spans="1:18" s="20" customFormat="1" ht="85.5" customHeight="1">
      <c r="A191" s="72">
        <v>44.2</v>
      </c>
      <c r="B191" s="73" t="s">
        <v>9</v>
      </c>
      <c r="C191" s="73">
        <v>2.2999999999999998</v>
      </c>
      <c r="D191" s="73">
        <v>2</v>
      </c>
      <c r="E191" s="73">
        <v>1</v>
      </c>
      <c r="F191" s="73" t="s">
        <v>814</v>
      </c>
      <c r="G191" s="19" t="s">
        <v>815</v>
      </c>
      <c r="H191" s="74" t="s">
        <v>35</v>
      </c>
      <c r="I191" s="73" t="s">
        <v>203</v>
      </c>
      <c r="J191" s="73" t="s">
        <v>545</v>
      </c>
      <c r="K191" s="92" t="s">
        <v>448</v>
      </c>
      <c r="L191" s="85">
        <f>('INFO ESTADÍSTICA HOSPITALARIA '!N155/'INFO ESTADÍSTICA HOSPITALARIA '!N158)*1000</f>
        <v>375</v>
      </c>
      <c r="M191" s="85">
        <f>('INFO ESTADÍSTICA HOSPITALARIA '!P155/'INFO ESTADÍSTICA HOSPITALARIA '!P158)*1000</f>
        <v>250</v>
      </c>
      <c r="N191" s="93">
        <f>('INFO ESTADÍSTICA HOSPITALARIA '!P155+'INFO ESTADÍSTICA HOSPITALARIA '!N155)/('INFO ESTADÍSTICA HOSPITALARIA '!P158+'INFO ESTADÍSTICA HOSPITALARIA '!N158)*1000</f>
        <v>333.33333333333331</v>
      </c>
      <c r="O191" s="85">
        <f>('INFO ESTADÍSTICA HOSPITALARIA '!R155/'INFO ESTADÍSTICA HOSPITALARIA '!R158)*1000</f>
        <v>625</v>
      </c>
      <c r="P191" s="85">
        <f>('INFO ESTADÍSTICA HOSPITALARIA '!T155/'INFO ESTADÍSTICA HOSPITALARIA '!T158)*1000</f>
        <v>384.61538461538464</v>
      </c>
      <c r="Q191" s="94">
        <f>('INFO ESTADÍSTICA HOSPITALARIA '!V155/'INFO ESTADÍSTICA HOSPITALARIA '!V158)*1000</f>
        <v>385.96491228070175</v>
      </c>
      <c r="R191" s="88"/>
    </row>
    <row r="192" spans="1:18" s="20" customFormat="1" ht="69.95" customHeight="1">
      <c r="A192" s="72"/>
      <c r="B192" s="73"/>
      <c r="C192" s="73"/>
      <c r="D192" s="73"/>
      <c r="E192" s="73"/>
      <c r="F192" s="73"/>
      <c r="G192" s="19" t="s">
        <v>816</v>
      </c>
      <c r="H192" s="74"/>
      <c r="I192" s="73"/>
      <c r="J192" s="73"/>
      <c r="K192" s="92"/>
      <c r="L192" s="85"/>
      <c r="M192" s="85"/>
      <c r="N192" s="93"/>
      <c r="O192" s="85"/>
      <c r="P192" s="85"/>
      <c r="Q192" s="94"/>
      <c r="R192" s="88"/>
    </row>
    <row r="193" spans="1:18" s="20" customFormat="1" ht="69.95" customHeight="1">
      <c r="A193" s="72"/>
      <c r="B193" s="73"/>
      <c r="C193" s="73"/>
      <c r="D193" s="73"/>
      <c r="E193" s="73"/>
      <c r="F193" s="73"/>
      <c r="G193" s="19" t="s">
        <v>580</v>
      </c>
      <c r="H193" s="74"/>
      <c r="I193" s="73"/>
      <c r="J193" s="73"/>
      <c r="K193" s="92"/>
      <c r="L193" s="85"/>
      <c r="M193" s="85"/>
      <c r="N193" s="93"/>
      <c r="O193" s="85"/>
      <c r="P193" s="85"/>
      <c r="Q193" s="94"/>
      <c r="R193" s="88"/>
    </row>
    <row r="194" spans="1:18" ht="69.95" customHeight="1">
      <c r="A194" s="89">
        <v>45</v>
      </c>
      <c r="B194" s="81" t="s">
        <v>9</v>
      </c>
      <c r="C194" s="75">
        <v>2.2999999999999998</v>
      </c>
      <c r="D194" s="75">
        <v>2</v>
      </c>
      <c r="E194" s="75">
        <v>1</v>
      </c>
      <c r="F194" s="75" t="s">
        <v>40</v>
      </c>
      <c r="G194" s="8" t="s">
        <v>41</v>
      </c>
      <c r="H194" s="78" t="s">
        <v>39</v>
      </c>
      <c r="I194" s="81" t="s">
        <v>203</v>
      </c>
      <c r="J194" s="75" t="s">
        <v>248</v>
      </c>
      <c r="K194" s="82" t="s">
        <v>448</v>
      </c>
      <c r="L194" s="85">
        <f>('INFO ESTADÍSTICA HOSPITALARIA '!N159/'INFO ESTADÍSTICA HOSPITALARIA '!N162)*1000</f>
        <v>666.66666666666663</v>
      </c>
      <c r="M194" s="86">
        <f>('INFO ESTADÍSTICA HOSPITALARIA '!P159/'INFO ESTADÍSTICA HOSPITALARIA '!P162)*100</f>
        <v>66.666666666666657</v>
      </c>
      <c r="N194" s="87">
        <f>('INFO ESTADÍSTICA HOSPITALARIA '!P159+'INFO ESTADÍSTICA HOSPITALARIA '!N159)/('INFO ESTADÍSTICA HOSPITALARIA '!P162+'INFO ESTADÍSTICA HOSPITALARIA '!N162)*100</f>
        <v>66.666666666666657</v>
      </c>
      <c r="O194" s="86" t="e">
        <f>('INFO ESTADÍSTICA HOSPITALARIA '!R159/'INFO ESTADÍSTICA HOSPITALARIA '!R162)*100</f>
        <v>#DIV/0!</v>
      </c>
      <c r="P194" s="86" t="e">
        <f>('INFO ESTADÍSTICA HOSPITALARIA '!T159/'INFO ESTADÍSTICA HOSPITALARIA '!T162)*100</f>
        <v>#DIV/0!</v>
      </c>
      <c r="Q194" s="85">
        <f>('INFO ESTADÍSTICA HOSPITALARIA '!V159/'INFO ESTADÍSTICA HOSPITALARIA '!V162)*100</f>
        <v>116.66666666666667</v>
      </c>
      <c r="R194" s="88"/>
    </row>
    <row r="195" spans="1:18" ht="69.95" customHeight="1">
      <c r="A195" s="89"/>
      <c r="B195" s="81"/>
      <c r="C195" s="76"/>
      <c r="D195" s="76"/>
      <c r="E195" s="76"/>
      <c r="F195" s="76"/>
      <c r="G195" s="8" t="s">
        <v>42</v>
      </c>
      <c r="H195" s="79"/>
      <c r="I195" s="81"/>
      <c r="J195" s="76"/>
      <c r="K195" s="83"/>
      <c r="L195" s="85"/>
      <c r="M195" s="86"/>
      <c r="N195" s="87"/>
      <c r="O195" s="86"/>
      <c r="P195" s="86"/>
      <c r="Q195" s="85"/>
      <c r="R195" s="88"/>
    </row>
    <row r="196" spans="1:18" ht="69.95" customHeight="1">
      <c r="A196" s="89"/>
      <c r="B196" s="81"/>
      <c r="C196" s="77"/>
      <c r="D196" s="77"/>
      <c r="E196" s="77"/>
      <c r="F196" s="77"/>
      <c r="G196" s="8" t="s">
        <v>659</v>
      </c>
      <c r="H196" s="80"/>
      <c r="I196" s="81"/>
      <c r="J196" s="77"/>
      <c r="K196" s="84"/>
      <c r="L196" s="85"/>
      <c r="M196" s="86"/>
      <c r="N196" s="87"/>
      <c r="O196" s="86"/>
      <c r="P196" s="86"/>
      <c r="Q196" s="85"/>
      <c r="R196" s="88"/>
    </row>
    <row r="197" spans="1:18" ht="69.95" customHeight="1">
      <c r="A197" s="89">
        <v>45.1</v>
      </c>
      <c r="B197" s="81" t="s">
        <v>9</v>
      </c>
      <c r="C197" s="75">
        <v>2.2999999999999998</v>
      </c>
      <c r="D197" s="75">
        <v>2</v>
      </c>
      <c r="E197" s="75">
        <v>1</v>
      </c>
      <c r="F197" s="75" t="s">
        <v>817</v>
      </c>
      <c r="G197" s="8" t="s">
        <v>818</v>
      </c>
      <c r="H197" s="78" t="s">
        <v>39</v>
      </c>
      <c r="I197" s="81" t="s">
        <v>203</v>
      </c>
      <c r="J197" s="75" t="s">
        <v>248</v>
      </c>
      <c r="K197" s="82" t="s">
        <v>448</v>
      </c>
      <c r="L197" s="85">
        <f>('INFO ESTADÍSTICA HOSPITALARIA '!N160/'INFO ESTADÍSTICA HOSPITALARIA '!N163)*1000</f>
        <v>0</v>
      </c>
      <c r="M197" s="86">
        <f>('INFO ESTADÍSTICA HOSPITALARIA '!P160/'INFO ESTADÍSTICA HOSPITALARIA '!P163)*100</f>
        <v>0</v>
      </c>
      <c r="N197" s="87">
        <f>('INFO ESTADÍSTICA HOSPITALARIA '!P160+'INFO ESTADÍSTICA HOSPITALARIA '!N160)/('INFO ESTADÍSTICA HOSPITALARIA '!P163+'INFO ESTADÍSTICA HOSPITALARIA '!N163)*100</f>
        <v>0</v>
      </c>
      <c r="O197" s="86" t="e">
        <f>('INFO ESTADÍSTICA HOSPITALARIA '!R160/'INFO ESTADÍSTICA HOSPITALARIA '!R163)*100</f>
        <v>#DIV/0!</v>
      </c>
      <c r="P197" s="86" t="e">
        <f>('INFO ESTADÍSTICA HOSPITALARIA '!T160/'INFO ESTADÍSTICA HOSPITALARIA '!T163)*100</f>
        <v>#DIV/0!</v>
      </c>
      <c r="Q197" s="85">
        <f>('INFO ESTADÍSTICA HOSPITALARIA '!V160/'INFO ESTADÍSTICA HOSPITALARIA '!V163)*100</f>
        <v>0</v>
      </c>
      <c r="R197" s="88"/>
    </row>
    <row r="198" spans="1:18" ht="69.95" customHeight="1">
      <c r="A198" s="89"/>
      <c r="B198" s="81"/>
      <c r="C198" s="76"/>
      <c r="D198" s="76"/>
      <c r="E198" s="76"/>
      <c r="F198" s="76"/>
      <c r="G198" s="8" t="s">
        <v>819</v>
      </c>
      <c r="H198" s="79"/>
      <c r="I198" s="81"/>
      <c r="J198" s="76"/>
      <c r="K198" s="83"/>
      <c r="L198" s="85"/>
      <c r="M198" s="86"/>
      <c r="N198" s="87"/>
      <c r="O198" s="86"/>
      <c r="P198" s="86"/>
      <c r="Q198" s="85"/>
      <c r="R198" s="88"/>
    </row>
    <row r="199" spans="1:18" ht="69.95" customHeight="1">
      <c r="A199" s="89"/>
      <c r="B199" s="81"/>
      <c r="C199" s="77"/>
      <c r="D199" s="77"/>
      <c r="E199" s="77"/>
      <c r="F199" s="77"/>
      <c r="G199" s="8" t="s">
        <v>659</v>
      </c>
      <c r="H199" s="80"/>
      <c r="I199" s="81"/>
      <c r="J199" s="77"/>
      <c r="K199" s="84"/>
      <c r="L199" s="85"/>
      <c r="M199" s="86"/>
      <c r="N199" s="87"/>
      <c r="O199" s="86"/>
      <c r="P199" s="86"/>
      <c r="Q199" s="85"/>
      <c r="R199" s="88"/>
    </row>
    <row r="200" spans="1:18" ht="69.95" customHeight="1">
      <c r="A200" s="89">
        <v>45.2</v>
      </c>
      <c r="B200" s="81" t="s">
        <v>9</v>
      </c>
      <c r="C200" s="75">
        <v>2.2999999999999998</v>
      </c>
      <c r="D200" s="75">
        <v>2</v>
      </c>
      <c r="E200" s="75">
        <v>1</v>
      </c>
      <c r="F200" s="75" t="s">
        <v>820</v>
      </c>
      <c r="G200" s="8" t="s">
        <v>821</v>
      </c>
      <c r="H200" s="78" t="s">
        <v>39</v>
      </c>
      <c r="I200" s="81" t="s">
        <v>203</v>
      </c>
      <c r="J200" s="75" t="s">
        <v>248</v>
      </c>
      <c r="K200" s="82" t="s">
        <v>448</v>
      </c>
      <c r="L200" s="85">
        <f>('INFO ESTADÍSTICA HOSPITALARIA '!N161/'INFO ESTADÍSTICA HOSPITALARIA '!N164)*1000</f>
        <v>1000</v>
      </c>
      <c r="M200" s="86">
        <f>('INFO ESTADÍSTICA HOSPITALARIA '!P161/'INFO ESTADÍSTICA HOSPITALARIA '!P164)*100</f>
        <v>100</v>
      </c>
      <c r="N200" s="87">
        <f>('INFO ESTADÍSTICA HOSPITALARIA '!P161+'INFO ESTADÍSTICA HOSPITALARIA '!N161)/('INFO ESTADÍSTICA HOSPITALARIA '!P164+'INFO ESTADÍSTICA HOSPITALARIA '!N164)*100</f>
        <v>100</v>
      </c>
      <c r="O200" s="86" t="e">
        <f>('INFO ESTADÍSTICA HOSPITALARIA '!R161/'INFO ESTADÍSTICA HOSPITALARIA '!R164)*100</f>
        <v>#DIV/0!</v>
      </c>
      <c r="P200" s="86" t="e">
        <f>('INFO ESTADÍSTICA HOSPITALARIA '!T161/'INFO ESTADÍSTICA HOSPITALARIA '!T164)*100</f>
        <v>#DIV/0!</v>
      </c>
      <c r="Q200" s="85">
        <f>('INFO ESTADÍSTICA HOSPITALARIA '!V161/'INFO ESTADÍSTICA HOSPITALARIA '!V164)*100</f>
        <v>175</v>
      </c>
      <c r="R200" s="88"/>
    </row>
    <row r="201" spans="1:18" ht="69.95" customHeight="1">
      <c r="A201" s="89"/>
      <c r="B201" s="81"/>
      <c r="C201" s="76"/>
      <c r="D201" s="76"/>
      <c r="E201" s="76"/>
      <c r="F201" s="76"/>
      <c r="G201" s="8" t="s">
        <v>822</v>
      </c>
      <c r="H201" s="79"/>
      <c r="I201" s="81"/>
      <c r="J201" s="76"/>
      <c r="K201" s="83"/>
      <c r="L201" s="85"/>
      <c r="M201" s="86"/>
      <c r="N201" s="87"/>
      <c r="O201" s="86"/>
      <c r="P201" s="86"/>
      <c r="Q201" s="85"/>
      <c r="R201" s="88"/>
    </row>
    <row r="202" spans="1:18" ht="69.95" customHeight="1">
      <c r="A202" s="89"/>
      <c r="B202" s="81"/>
      <c r="C202" s="77"/>
      <c r="D202" s="77"/>
      <c r="E202" s="77"/>
      <c r="F202" s="77"/>
      <c r="G202" s="8" t="s">
        <v>659</v>
      </c>
      <c r="H202" s="80"/>
      <c r="I202" s="81"/>
      <c r="J202" s="77"/>
      <c r="K202" s="84"/>
      <c r="L202" s="85"/>
      <c r="M202" s="86"/>
      <c r="N202" s="87"/>
      <c r="O202" s="86"/>
      <c r="P202" s="86"/>
      <c r="Q202" s="85"/>
      <c r="R202" s="88"/>
    </row>
    <row r="203" spans="1:18" ht="69.95" customHeight="1">
      <c r="A203" s="89">
        <v>46</v>
      </c>
      <c r="B203" s="81" t="s">
        <v>46</v>
      </c>
      <c r="C203" s="81">
        <v>2.2999999999999998</v>
      </c>
      <c r="D203" s="81">
        <v>2</v>
      </c>
      <c r="E203" s="81">
        <v>1</v>
      </c>
      <c r="F203" s="81" t="s">
        <v>43</v>
      </c>
      <c r="G203" s="8" t="s">
        <v>44</v>
      </c>
      <c r="H203" s="90" t="s">
        <v>247</v>
      </c>
      <c r="I203" s="81" t="s">
        <v>203</v>
      </c>
      <c r="J203" s="81" t="s">
        <v>447</v>
      </c>
      <c r="K203" s="91" t="s">
        <v>448</v>
      </c>
      <c r="L203" s="86">
        <f>('INFO ESTADÍSTICA HOSPITALARIA '!N165/'INFO ESTADÍSTICA HOSPITALARIA '!N46)*100</f>
        <v>100</v>
      </c>
      <c r="M203" s="86">
        <f>('INFO ESTADÍSTICA HOSPITALARIA '!P165/'INFO ESTADÍSTICA HOSPITALARIA '!P46)*100</f>
        <v>100</v>
      </c>
      <c r="N203" s="93">
        <f>('INFO ESTADÍSTICA HOSPITALARIA '!P165+'INFO ESTADÍSTICA HOSPITALARIA '!N165)/('INFO ESTADÍSTICA HOSPITALARIA '!P46+'INFO ESTADÍSTICA HOSPITALARIA '!N46)*100</f>
        <v>100</v>
      </c>
      <c r="O203" s="86">
        <f>('INFO ESTADÍSTICA HOSPITALARIA '!R165/'INFO ESTADÍSTICA HOSPITALARIA '!R46)*100</f>
        <v>100</v>
      </c>
      <c r="P203" s="86">
        <f>('INFO ESTADÍSTICA HOSPITALARIA '!T165/'INFO ESTADÍSTICA HOSPITALARIA '!T46)*100</f>
        <v>100</v>
      </c>
      <c r="Q203" s="94">
        <f>('INFO ESTADÍSTICA HOSPITALARIA '!V165/'INFO ESTADÍSTICA HOSPITALARIA '!V46)*100</f>
        <v>100</v>
      </c>
      <c r="R203" s="95"/>
    </row>
    <row r="204" spans="1:18" ht="69.95" customHeight="1">
      <c r="A204" s="89"/>
      <c r="B204" s="81"/>
      <c r="C204" s="81"/>
      <c r="D204" s="81"/>
      <c r="E204" s="81"/>
      <c r="F204" s="81"/>
      <c r="G204" s="8" t="s">
        <v>45</v>
      </c>
      <c r="H204" s="90"/>
      <c r="I204" s="81"/>
      <c r="J204" s="81"/>
      <c r="K204" s="91"/>
      <c r="L204" s="86"/>
      <c r="M204" s="86"/>
      <c r="N204" s="93"/>
      <c r="O204" s="86"/>
      <c r="P204" s="86"/>
      <c r="Q204" s="94"/>
      <c r="R204" s="95"/>
    </row>
    <row r="205" spans="1:18" ht="109.5" customHeight="1">
      <c r="A205" s="89"/>
      <c r="B205" s="81"/>
      <c r="C205" s="81"/>
      <c r="D205" s="81"/>
      <c r="E205" s="81"/>
      <c r="F205" s="81"/>
      <c r="G205" s="8" t="s">
        <v>597</v>
      </c>
      <c r="H205" s="90"/>
      <c r="I205" s="81"/>
      <c r="J205" s="81"/>
      <c r="K205" s="91"/>
      <c r="L205" s="86"/>
      <c r="M205" s="86"/>
      <c r="N205" s="93"/>
      <c r="O205" s="86"/>
      <c r="P205" s="86"/>
      <c r="Q205" s="94"/>
      <c r="R205" s="95"/>
    </row>
    <row r="206" spans="1:18" s="20" customFormat="1" ht="124.5" customHeight="1">
      <c r="A206" s="72">
        <v>47</v>
      </c>
      <c r="B206" s="73" t="s">
        <v>46</v>
      </c>
      <c r="C206" s="73">
        <v>2.2999999999999998</v>
      </c>
      <c r="D206" s="73">
        <v>2</v>
      </c>
      <c r="E206" s="73">
        <v>1</v>
      </c>
      <c r="F206" s="73" t="s">
        <v>49</v>
      </c>
      <c r="G206" s="19" t="s">
        <v>47</v>
      </c>
      <c r="H206" s="74" t="s">
        <v>246</v>
      </c>
      <c r="I206" s="73" t="s">
        <v>200</v>
      </c>
      <c r="J206" s="73" t="s">
        <v>447</v>
      </c>
      <c r="K206" s="92" t="s">
        <v>448</v>
      </c>
      <c r="L206" s="85">
        <f>('INFO ESTADÍSTICA HOSPITALARIA '!N166/'INFO ESTADÍSTICA HOSPITALARIA '!N167)*100</f>
        <v>35.274607355379963</v>
      </c>
      <c r="M206" s="85">
        <f>('INFO ESTADÍSTICA HOSPITALARIA '!P166/'INFO ESTADÍSTICA HOSPITALARIA '!P167)*100</f>
        <v>31.244421888945279</v>
      </c>
      <c r="N206" s="87">
        <f>('INFO ESTADÍSTICA HOSPITALARIA '!P166+'INFO ESTADÍSTICA HOSPITALARIA '!N166)/('INFO ESTADÍSTICA HOSPITALARIA '!P167+'INFO ESTADÍSTICA HOSPITALARIA '!N167)*100</f>
        <v>33.150058119153492</v>
      </c>
      <c r="O206" s="85">
        <f>('INFO ESTADÍSTICA HOSPITALARIA '!R166/'INFO ESTADÍSTICA HOSPITALARIA '!R167)*100</f>
        <v>52.245342531030879</v>
      </c>
      <c r="P206" s="85">
        <f>('INFO ESTADÍSTICA HOSPITALARIA '!T166/'INFO ESTADÍSTICA HOSPITALARIA '!T167)*100</f>
        <v>51.250750450270168</v>
      </c>
      <c r="Q206" s="85">
        <f>('INFO ESTADÍSTICA HOSPITALARIA '!V166/'INFO ESTADÍSTICA HOSPITALARIA '!V167)*100</f>
        <v>41.535149918962723</v>
      </c>
      <c r="R206" s="88"/>
    </row>
    <row r="207" spans="1:18" s="20" customFormat="1" ht="69.95" customHeight="1">
      <c r="A207" s="72"/>
      <c r="B207" s="73"/>
      <c r="C207" s="73"/>
      <c r="D207" s="73"/>
      <c r="E207" s="73"/>
      <c r="F207" s="73"/>
      <c r="G207" s="19" t="s">
        <v>48</v>
      </c>
      <c r="H207" s="74"/>
      <c r="I207" s="73"/>
      <c r="J207" s="73"/>
      <c r="K207" s="92"/>
      <c r="L207" s="85"/>
      <c r="M207" s="85"/>
      <c r="N207" s="87"/>
      <c r="O207" s="85"/>
      <c r="P207" s="85"/>
      <c r="Q207" s="85"/>
      <c r="R207" s="88"/>
    </row>
    <row r="208" spans="1:18" s="20" customFormat="1" ht="43.5" customHeight="1">
      <c r="A208" s="72"/>
      <c r="B208" s="73"/>
      <c r="C208" s="73"/>
      <c r="D208" s="73"/>
      <c r="E208" s="73"/>
      <c r="F208" s="73"/>
      <c r="G208" s="19" t="s">
        <v>597</v>
      </c>
      <c r="H208" s="74"/>
      <c r="I208" s="73"/>
      <c r="J208" s="73"/>
      <c r="K208" s="92"/>
      <c r="L208" s="85"/>
      <c r="M208" s="85"/>
      <c r="N208" s="87"/>
      <c r="O208" s="85"/>
      <c r="P208" s="85"/>
      <c r="Q208" s="85"/>
      <c r="R208" s="88"/>
    </row>
    <row r="209" spans="1:18" s="20" customFormat="1" ht="115.5" customHeight="1">
      <c r="A209" s="72">
        <v>48</v>
      </c>
      <c r="B209" s="73" t="s">
        <v>46</v>
      </c>
      <c r="C209" s="73">
        <v>2.2999999999999998</v>
      </c>
      <c r="D209" s="73">
        <v>2</v>
      </c>
      <c r="E209" s="73">
        <v>1</v>
      </c>
      <c r="F209" s="73" t="s">
        <v>52</v>
      </c>
      <c r="G209" s="19" t="s">
        <v>50</v>
      </c>
      <c r="H209" s="74" t="s">
        <v>245</v>
      </c>
      <c r="I209" s="73" t="s">
        <v>200</v>
      </c>
      <c r="J209" s="73" t="s">
        <v>447</v>
      </c>
      <c r="K209" s="92" t="s">
        <v>448</v>
      </c>
      <c r="L209" s="85">
        <f>('INFO ESTADÍSTICA HOSPITALARIA '!N168/'INFO ESTADÍSTICA HOSPITALARIA '!N169)*100</f>
        <v>100</v>
      </c>
      <c r="M209" s="85">
        <f>('INFO ESTADÍSTICA HOSPITALARIA '!P168/'INFO ESTADÍSTICA HOSPITALARIA '!P169)*100</f>
        <v>100</v>
      </c>
      <c r="N209" s="93">
        <f>('INFO ESTADÍSTICA HOSPITALARIA '!P168+'INFO ESTADÍSTICA HOSPITALARIA '!N168)/('INFO ESTADÍSTICA HOSPITALARIA '!P169+'INFO ESTADÍSTICA HOSPITALARIA '!N169)*100</f>
        <v>100</v>
      </c>
      <c r="O209" s="85">
        <f>('INFO ESTADÍSTICA HOSPITALARIA '!R168/'INFO ESTADÍSTICA HOSPITALARIA '!R169)*100</f>
        <v>100</v>
      </c>
      <c r="P209" s="85">
        <f>('INFO ESTADÍSTICA HOSPITALARIA '!T168/'INFO ESTADÍSTICA HOSPITALARIA '!T169)*100</f>
        <v>100</v>
      </c>
      <c r="Q209" s="94">
        <f>('INFO ESTADÍSTICA HOSPITALARIA '!V168/'INFO ESTADÍSTICA HOSPITALARIA '!V169)*100</f>
        <v>100</v>
      </c>
      <c r="R209" s="88"/>
    </row>
    <row r="210" spans="1:18" s="20" customFormat="1" ht="69.95" customHeight="1">
      <c r="A210" s="72"/>
      <c r="B210" s="73"/>
      <c r="C210" s="73"/>
      <c r="D210" s="73"/>
      <c r="E210" s="73"/>
      <c r="F210" s="73"/>
      <c r="G210" s="19" t="s">
        <v>51</v>
      </c>
      <c r="H210" s="74"/>
      <c r="I210" s="73"/>
      <c r="J210" s="73"/>
      <c r="K210" s="92"/>
      <c r="L210" s="85"/>
      <c r="M210" s="85"/>
      <c r="N210" s="93"/>
      <c r="O210" s="85"/>
      <c r="P210" s="85"/>
      <c r="Q210" s="94"/>
      <c r="R210" s="88"/>
    </row>
    <row r="211" spans="1:18" s="20" customFormat="1" ht="47.25" customHeight="1">
      <c r="A211" s="72"/>
      <c r="B211" s="73"/>
      <c r="C211" s="73"/>
      <c r="D211" s="73"/>
      <c r="E211" s="73"/>
      <c r="F211" s="73"/>
      <c r="G211" s="19" t="s">
        <v>569</v>
      </c>
      <c r="H211" s="74"/>
      <c r="I211" s="73"/>
      <c r="J211" s="73"/>
      <c r="K211" s="92"/>
      <c r="L211" s="85"/>
      <c r="M211" s="85"/>
      <c r="N211" s="93"/>
      <c r="O211" s="85"/>
      <c r="P211" s="85"/>
      <c r="Q211" s="94"/>
      <c r="R211" s="88"/>
    </row>
    <row r="212" spans="1:18" ht="97.5" customHeight="1">
      <c r="A212" s="89">
        <v>49</v>
      </c>
      <c r="B212" s="81" t="s">
        <v>46</v>
      </c>
      <c r="C212" s="81">
        <v>2.2999999999999998</v>
      </c>
      <c r="D212" s="81">
        <v>2</v>
      </c>
      <c r="E212" s="81">
        <v>1</v>
      </c>
      <c r="F212" s="81" t="s">
        <v>55</v>
      </c>
      <c r="G212" s="8" t="s">
        <v>53</v>
      </c>
      <c r="H212" s="90" t="s">
        <v>244</v>
      </c>
      <c r="I212" s="81" t="s">
        <v>203</v>
      </c>
      <c r="J212" s="81" t="s">
        <v>447</v>
      </c>
      <c r="K212" s="91" t="s">
        <v>448</v>
      </c>
      <c r="L212" s="86" t="e">
        <f>('INFO ESTADÍSTICA HOSPITALARIA '!N170/'INFO ESTADÍSTICA HOSPITALARIA '!N171)*100</f>
        <v>#DIV/0!</v>
      </c>
      <c r="M212" s="86" t="e">
        <f>('INFO ESTADÍSTICA HOSPITALARIA '!P170/'INFO ESTADÍSTICA HOSPITALARIA '!P171)*100</f>
        <v>#DIV/0!</v>
      </c>
      <c r="N212" s="87" t="e">
        <f>('INFO ESTADÍSTICA HOSPITALARIA '!P170+'INFO ESTADÍSTICA HOSPITALARIA '!N170)/('INFO ESTADÍSTICA HOSPITALARIA '!P171+'INFO ESTADÍSTICA HOSPITALARIA '!N171)*100</f>
        <v>#DIV/0!</v>
      </c>
      <c r="O212" s="86" t="e">
        <f>('INFO ESTADÍSTICA HOSPITALARIA '!R170/'INFO ESTADÍSTICA HOSPITALARIA '!R171)*100</f>
        <v>#DIV/0!</v>
      </c>
      <c r="P212" s="86" t="e">
        <f>('INFO ESTADÍSTICA HOSPITALARIA '!T170/'INFO ESTADÍSTICA HOSPITALARIA '!T171)*100</f>
        <v>#DIV/0!</v>
      </c>
      <c r="Q212" s="85">
        <f>('INFO ESTADÍSTICA HOSPITALARIA '!V170/'INFO ESTADÍSTICA HOSPITALARIA '!V171)*100</f>
        <v>91.843971631205676</v>
      </c>
      <c r="R212" s="88"/>
    </row>
    <row r="213" spans="1:18" ht="69.95" customHeight="1">
      <c r="A213" s="89"/>
      <c r="B213" s="81"/>
      <c r="C213" s="81"/>
      <c r="D213" s="81"/>
      <c r="E213" s="81"/>
      <c r="F213" s="81"/>
      <c r="G213" s="8" t="s">
        <v>54</v>
      </c>
      <c r="H213" s="90"/>
      <c r="I213" s="81"/>
      <c r="J213" s="81"/>
      <c r="K213" s="91"/>
      <c r="L213" s="86"/>
      <c r="M213" s="86"/>
      <c r="N213" s="87"/>
      <c r="O213" s="86"/>
      <c r="P213" s="86"/>
      <c r="Q213" s="85"/>
      <c r="R213" s="88"/>
    </row>
    <row r="214" spans="1:18" ht="69.95" customHeight="1">
      <c r="A214" s="89"/>
      <c r="B214" s="81"/>
      <c r="C214" s="81"/>
      <c r="D214" s="81"/>
      <c r="E214" s="81"/>
      <c r="F214" s="81"/>
      <c r="G214" s="8" t="s">
        <v>597</v>
      </c>
      <c r="H214" s="90"/>
      <c r="I214" s="81"/>
      <c r="J214" s="81"/>
      <c r="K214" s="91"/>
      <c r="L214" s="86"/>
      <c r="M214" s="86"/>
      <c r="N214" s="87"/>
      <c r="O214" s="86"/>
      <c r="P214" s="86"/>
      <c r="Q214" s="85"/>
      <c r="R214" s="88"/>
    </row>
    <row r="215" spans="1:18" s="20" customFormat="1" ht="69.95" customHeight="1">
      <c r="A215" s="72">
        <v>50</v>
      </c>
      <c r="B215" s="73" t="s">
        <v>46</v>
      </c>
      <c r="C215" s="73">
        <v>2.2999999999999998</v>
      </c>
      <c r="D215" s="73">
        <v>2</v>
      </c>
      <c r="E215" s="73">
        <v>1</v>
      </c>
      <c r="F215" s="92" t="s">
        <v>225</v>
      </c>
      <c r="G215" s="19" t="s">
        <v>226</v>
      </c>
      <c r="H215" s="106" t="s">
        <v>56</v>
      </c>
      <c r="I215" s="73" t="s">
        <v>201</v>
      </c>
      <c r="J215" s="73" t="s">
        <v>447</v>
      </c>
      <c r="K215" s="92" t="s">
        <v>448</v>
      </c>
      <c r="L215" s="85">
        <f>('INFO ESTADÍSTICA HOSPITALARIA '!N172/'INFO ESTADÍSTICA HOSPITALARIA '!N173)*100</f>
        <v>0</v>
      </c>
      <c r="M215" s="85">
        <f>('INFO ESTADÍSTICA HOSPITALARIA '!P172/'INFO ESTADÍSTICA HOSPITALARIA '!P173)*100</f>
        <v>0</v>
      </c>
      <c r="N215" s="93">
        <f>('INFO ESTADÍSTICA HOSPITALARIA '!P172+'INFO ESTADÍSTICA HOSPITALARIA '!N172)/('INFO ESTADÍSTICA HOSPITALARIA '!P173+'INFO ESTADÍSTICA HOSPITALARIA '!N173)*100</f>
        <v>0</v>
      </c>
      <c r="O215" s="85">
        <f>('INFO ESTADÍSTICA HOSPITALARIA '!R172/'INFO ESTADÍSTICA HOSPITALARIA '!R173)*100</f>
        <v>0</v>
      </c>
      <c r="P215" s="85">
        <f>('INFO ESTADÍSTICA HOSPITALARIA '!T172/'INFO ESTADÍSTICA HOSPITALARIA '!T173)*100</f>
        <v>0</v>
      </c>
      <c r="Q215" s="94">
        <f>('INFO ESTADÍSTICA HOSPITALARIA '!V172/'INFO ESTADÍSTICA HOSPITALARIA '!V173)*100</f>
        <v>0</v>
      </c>
      <c r="R215" s="88"/>
    </row>
    <row r="216" spans="1:18" s="20" customFormat="1" ht="69.95" customHeight="1">
      <c r="A216" s="72"/>
      <c r="B216" s="73"/>
      <c r="C216" s="73"/>
      <c r="D216" s="73"/>
      <c r="E216" s="73"/>
      <c r="F216" s="92"/>
      <c r="G216" s="19" t="s">
        <v>57</v>
      </c>
      <c r="H216" s="106"/>
      <c r="I216" s="73"/>
      <c r="J216" s="73"/>
      <c r="K216" s="92"/>
      <c r="L216" s="85"/>
      <c r="M216" s="85"/>
      <c r="N216" s="93"/>
      <c r="O216" s="85"/>
      <c r="P216" s="85"/>
      <c r="Q216" s="94"/>
      <c r="R216" s="88"/>
    </row>
    <row r="217" spans="1:18" s="20" customFormat="1" ht="69.95" customHeight="1">
      <c r="A217" s="72"/>
      <c r="B217" s="73"/>
      <c r="C217" s="73"/>
      <c r="D217" s="73"/>
      <c r="E217" s="73"/>
      <c r="F217" s="92"/>
      <c r="G217" s="19" t="s">
        <v>597</v>
      </c>
      <c r="H217" s="106"/>
      <c r="I217" s="73"/>
      <c r="J217" s="73"/>
      <c r="K217" s="92"/>
      <c r="L217" s="85"/>
      <c r="M217" s="85"/>
      <c r="N217" s="93"/>
      <c r="O217" s="85"/>
      <c r="P217" s="85"/>
      <c r="Q217" s="94"/>
      <c r="R217" s="88"/>
    </row>
    <row r="218" spans="1:18" ht="69.95" customHeight="1">
      <c r="A218" s="72">
        <v>51</v>
      </c>
      <c r="B218" s="73" t="s">
        <v>58</v>
      </c>
      <c r="C218" s="73">
        <v>2.2999999999999998</v>
      </c>
      <c r="D218" s="73">
        <v>2</v>
      </c>
      <c r="E218" s="73">
        <v>1</v>
      </c>
      <c r="F218" s="73" t="s">
        <v>59</v>
      </c>
      <c r="G218" s="19" t="s">
        <v>60</v>
      </c>
      <c r="H218" s="74" t="s">
        <v>249</v>
      </c>
      <c r="I218" s="73" t="s">
        <v>203</v>
      </c>
      <c r="J218" s="73" t="s">
        <v>447</v>
      </c>
      <c r="K218" s="92" t="s">
        <v>448</v>
      </c>
      <c r="L218" s="101" t="e">
        <f>('INFO ESTADÍSTICA HOSPITALARIA '!N174/'INFO ESTADÍSTICA HOSPITALARIA '!N175)*100</f>
        <v>#DIV/0!</v>
      </c>
      <c r="M218" s="101" t="e">
        <f>('INFO ESTADÍSTICA HOSPITALARIA '!O174/'INFO ESTADÍSTICA HOSPITALARIA '!O175)*100</f>
        <v>#DIV/0!</v>
      </c>
      <c r="N218" s="93" t="e">
        <f>(('INFO ESTADÍSTICA HOSPITALARIA '!N174+'INFO ESTADÍSTICA HOSPITALARIA '!P174)/('INFO ESTADÍSTICA HOSPITALARIA '!N175+'INFO ESTADÍSTICA HOSPITALARIA '!P175)*100)</f>
        <v>#DIV/0!</v>
      </c>
      <c r="O218" s="101" t="e">
        <f>('INFO ESTADÍSTICA HOSPITALARIA '!Q174/'INFO ESTADÍSTICA HOSPITALARIA '!Q175)*100</f>
        <v>#DIV/0!</v>
      </c>
      <c r="P218" s="101" t="e">
        <f>('INFO ESTADÍSTICA HOSPITALARIA '!R174/'INFO ESTADÍSTICA HOSPITALARIA '!R175)*100</f>
        <v>#DIV/0!</v>
      </c>
      <c r="Q218" s="101">
        <f>('INFO ESTADÍSTICA HOSPITALARIA '!V174/'INFO ESTADÍSTICA HOSPITALARIA '!V175)*100</f>
        <v>100</v>
      </c>
      <c r="R218" s="88"/>
    </row>
    <row r="219" spans="1:18" ht="69.95" customHeight="1">
      <c r="A219" s="72"/>
      <c r="B219" s="73"/>
      <c r="C219" s="73"/>
      <c r="D219" s="73"/>
      <c r="E219" s="73"/>
      <c r="F219" s="73"/>
      <c r="G219" s="19" t="s">
        <v>61</v>
      </c>
      <c r="H219" s="74"/>
      <c r="I219" s="73"/>
      <c r="J219" s="73"/>
      <c r="K219" s="92"/>
      <c r="L219" s="102"/>
      <c r="M219" s="102"/>
      <c r="N219" s="93"/>
      <c r="O219" s="102"/>
      <c r="P219" s="102"/>
      <c r="Q219" s="102"/>
      <c r="R219" s="88"/>
    </row>
    <row r="220" spans="1:18" ht="69.95" customHeight="1">
      <c r="A220" s="72"/>
      <c r="B220" s="73"/>
      <c r="C220" s="73"/>
      <c r="D220" s="73"/>
      <c r="E220" s="73"/>
      <c r="F220" s="73"/>
      <c r="G220" s="19" t="s">
        <v>537</v>
      </c>
      <c r="H220" s="74"/>
      <c r="I220" s="73"/>
      <c r="J220" s="73"/>
      <c r="K220" s="92"/>
      <c r="L220" s="103"/>
      <c r="M220" s="103"/>
      <c r="N220" s="93"/>
      <c r="O220" s="103"/>
      <c r="P220" s="103"/>
      <c r="Q220" s="103"/>
      <c r="R220" s="88"/>
    </row>
    <row r="221" spans="1:18" ht="69.95" customHeight="1">
      <c r="A221" s="89">
        <v>74</v>
      </c>
      <c r="B221" s="81" t="s">
        <v>62</v>
      </c>
      <c r="C221" s="81">
        <v>2.2999999999999998</v>
      </c>
      <c r="D221" s="81">
        <v>2</v>
      </c>
      <c r="E221" s="81">
        <v>1</v>
      </c>
      <c r="F221" s="81" t="s">
        <v>66</v>
      </c>
      <c r="G221" s="8" t="s">
        <v>64</v>
      </c>
      <c r="H221" s="90" t="s">
        <v>63</v>
      </c>
      <c r="I221" s="81" t="s">
        <v>202</v>
      </c>
      <c r="J221" s="81" t="s">
        <v>443</v>
      </c>
      <c r="K221" s="91" t="s">
        <v>448</v>
      </c>
      <c r="L221" s="86" t="e">
        <f>('INFO ESTADÍSTICA HOSPITALARIA '!N215/'INFO ESTADÍSTICA HOSPITALARIA '!N216)</f>
        <v>#DIV/0!</v>
      </c>
      <c r="M221" s="86" t="e">
        <f>'INFO ESTADÍSTICA HOSPITALARIA '!P215/'INFO ESTADÍSTICA HOSPITALARIA '!P216</f>
        <v>#DIV/0!</v>
      </c>
      <c r="N221" s="93" t="e">
        <f>(('INFO ESTADÍSTICA HOSPITALARIA '!P215/'INFO ESTADÍSTICA HOSPITALARIA '!P216))</f>
        <v>#DIV/0!</v>
      </c>
      <c r="O221" s="86">
        <f>'INFO ESTADÍSTICA HOSPITALARIA '!R215/'INFO ESTADÍSTICA HOSPITALARIA '!R216</f>
        <v>11.930232558139535</v>
      </c>
      <c r="P221" s="86">
        <f>'INFO ESTADÍSTICA HOSPITALARIA '!T215/'INFO ESTADÍSTICA HOSPITALARIA '!T216</f>
        <v>11.86046511627907</v>
      </c>
      <c r="Q221" s="94">
        <f>'INFO ESTADÍSTICA HOSPITALARIA '!V215/'INFO ESTADÍSTICA HOSPITALARIA '!V216</f>
        <v>11.895348837209303</v>
      </c>
      <c r="R221" s="88"/>
    </row>
    <row r="222" spans="1:18" ht="69.95" customHeight="1">
      <c r="A222" s="89"/>
      <c r="B222" s="81"/>
      <c r="C222" s="81"/>
      <c r="D222" s="81"/>
      <c r="E222" s="81"/>
      <c r="F222" s="81"/>
      <c r="G222" s="8" t="s">
        <v>65</v>
      </c>
      <c r="H222" s="90"/>
      <c r="I222" s="81"/>
      <c r="J222" s="81"/>
      <c r="K222" s="91"/>
      <c r="L222" s="86"/>
      <c r="M222" s="86"/>
      <c r="N222" s="93"/>
      <c r="O222" s="86"/>
      <c r="P222" s="86"/>
      <c r="Q222" s="94"/>
      <c r="R222" s="88"/>
    </row>
    <row r="223" spans="1:18" ht="69.95" customHeight="1">
      <c r="A223" s="89"/>
      <c r="B223" s="81"/>
      <c r="C223" s="81"/>
      <c r="D223" s="81"/>
      <c r="E223" s="81"/>
      <c r="F223" s="81"/>
      <c r="G223" s="8"/>
      <c r="H223" s="90"/>
      <c r="I223" s="81"/>
      <c r="J223" s="81"/>
      <c r="K223" s="91"/>
      <c r="L223" s="86"/>
      <c r="M223" s="86"/>
      <c r="N223" s="93"/>
      <c r="O223" s="86"/>
      <c r="P223" s="86"/>
      <c r="Q223" s="94"/>
      <c r="R223" s="88"/>
    </row>
    <row r="224" spans="1:18" ht="69.95" customHeight="1">
      <c r="A224" s="89">
        <v>75</v>
      </c>
      <c r="B224" s="81" t="s">
        <v>62</v>
      </c>
      <c r="C224" s="81">
        <v>2.2999999999999998</v>
      </c>
      <c r="D224" s="81">
        <v>5</v>
      </c>
      <c r="E224" s="81">
        <v>2</v>
      </c>
      <c r="F224" s="81" t="s">
        <v>70</v>
      </c>
      <c r="G224" s="8" t="s">
        <v>68</v>
      </c>
      <c r="H224" s="90" t="s">
        <v>67</v>
      </c>
      <c r="I224" s="81" t="s">
        <v>201</v>
      </c>
      <c r="J224" s="81" t="s">
        <v>443</v>
      </c>
      <c r="K224" s="91" t="s">
        <v>448</v>
      </c>
      <c r="L224" s="86">
        <f>'INFO ESTADÍSTICA HOSPITALARIA '!N217/'INFO ESTADÍSTICA HOSPITALARIA '!N218</f>
        <v>71.934210526315795</v>
      </c>
      <c r="M224" s="86">
        <f>'INFO ESTADÍSTICA HOSPITALARIA '!P217/'INFO ESTADÍSTICA HOSPITALARIA '!P218</f>
        <v>66.328947368421055</v>
      </c>
      <c r="N224" s="87">
        <f>('INFO ESTADÍSTICA HOSPITALARIA '!P217+'INFO ESTADÍSTICA HOSPITALARIA '!N217)/'INFO ESTADÍSTICA HOSPITALARIA '!P218</f>
        <v>138.26315789473685</v>
      </c>
      <c r="O224" s="86">
        <f>'INFO ESTADÍSTICA HOSPITALARIA '!R217/'INFO ESTADÍSTICA HOSPITALARIA '!R218</f>
        <v>67.74666666666667</v>
      </c>
      <c r="P224" s="86">
        <f>'INFO ESTADÍSTICA HOSPITALARIA '!T217/'INFO ESTADÍSTICA HOSPITALARIA '!T218</f>
        <v>63.506666666666668</v>
      </c>
      <c r="Q224" s="85">
        <v>394.7</v>
      </c>
      <c r="R224" s="95"/>
    </row>
    <row r="225" spans="1:18" ht="69.95" customHeight="1">
      <c r="A225" s="89"/>
      <c r="B225" s="81"/>
      <c r="C225" s="81"/>
      <c r="D225" s="81"/>
      <c r="E225" s="81"/>
      <c r="F225" s="81"/>
      <c r="G225" s="8" t="s">
        <v>69</v>
      </c>
      <c r="H225" s="90"/>
      <c r="I225" s="81"/>
      <c r="J225" s="81"/>
      <c r="K225" s="91"/>
      <c r="L225" s="86"/>
      <c r="M225" s="86"/>
      <c r="N225" s="87"/>
      <c r="O225" s="86"/>
      <c r="P225" s="86"/>
      <c r="Q225" s="85"/>
      <c r="R225" s="95"/>
    </row>
    <row r="226" spans="1:18" ht="69.95" customHeight="1">
      <c r="A226" s="89"/>
      <c r="B226" s="81"/>
      <c r="C226" s="81"/>
      <c r="D226" s="81"/>
      <c r="E226" s="81"/>
      <c r="F226" s="81"/>
      <c r="G226" s="8"/>
      <c r="H226" s="90"/>
      <c r="I226" s="81"/>
      <c r="J226" s="81"/>
      <c r="K226" s="91"/>
      <c r="L226" s="86"/>
      <c r="M226" s="86"/>
      <c r="N226" s="87"/>
      <c r="O226" s="86"/>
      <c r="P226" s="86"/>
      <c r="Q226" s="85"/>
      <c r="R226" s="95"/>
    </row>
    <row r="227" spans="1:18" ht="69.95" customHeight="1">
      <c r="A227" s="89">
        <v>76</v>
      </c>
      <c r="B227" s="81" t="s">
        <v>62</v>
      </c>
      <c r="C227" s="81">
        <v>2.2999999999999998</v>
      </c>
      <c r="D227" s="81">
        <v>5</v>
      </c>
      <c r="E227" s="81">
        <v>2</v>
      </c>
      <c r="F227" s="81" t="s">
        <v>72</v>
      </c>
      <c r="G227" s="8" t="s">
        <v>73</v>
      </c>
      <c r="H227" s="90" t="s">
        <v>71</v>
      </c>
      <c r="I227" s="81" t="s">
        <v>203</v>
      </c>
      <c r="J227" s="81" t="s">
        <v>443</v>
      </c>
      <c r="K227" s="91" t="s">
        <v>448</v>
      </c>
      <c r="L227" s="86">
        <f>'INFO ESTADÍSTICA HOSPITALARIA '!N70/'INFO ESTADÍSTICA HOSPITALARIA '!N218</f>
        <v>2.9210526315789473</v>
      </c>
      <c r="M227" s="86">
        <f>'INFO ESTADÍSTICA HOSPITALARIA '!P70/'INFO ESTADÍSTICA HOSPITALARIA '!P218</f>
        <v>2.9210526315789473</v>
      </c>
      <c r="N227" s="93">
        <f>(('INFO ESTADÍSTICA HOSPITALARIA '!P70)/('INFO ESTADÍSTICA HOSPITALARIA '!P218))</f>
        <v>2.9210526315789473</v>
      </c>
      <c r="O227" s="86">
        <f>'INFO ESTADÍSTICA HOSPITALARIA '!R70/'INFO ESTADÍSTICA HOSPITALARIA '!R218</f>
        <v>2.96</v>
      </c>
      <c r="P227" s="86">
        <f>'INFO ESTADÍSTICA HOSPITALARIA '!R70/'INFO ESTADÍSTICA HOSPITALARIA '!R218</f>
        <v>2.96</v>
      </c>
      <c r="Q227" s="94">
        <f>('INFO ESTADÍSTICA HOSPITALARIA '!V70/'INFO ESTADÍSTICA HOSPITALARIA '!V218)</f>
        <v>11.84</v>
      </c>
      <c r="R227" s="88"/>
    </row>
    <row r="228" spans="1:18" ht="69.95" customHeight="1">
      <c r="A228" s="89"/>
      <c r="B228" s="81"/>
      <c r="C228" s="81"/>
      <c r="D228" s="81"/>
      <c r="E228" s="81"/>
      <c r="F228" s="81"/>
      <c r="G228" s="8" t="s">
        <v>69</v>
      </c>
      <c r="H228" s="90"/>
      <c r="I228" s="81"/>
      <c r="J228" s="81"/>
      <c r="K228" s="91"/>
      <c r="L228" s="86"/>
      <c r="M228" s="86"/>
      <c r="N228" s="93"/>
      <c r="O228" s="86"/>
      <c r="P228" s="86"/>
      <c r="Q228" s="94"/>
      <c r="R228" s="88"/>
    </row>
    <row r="229" spans="1:18" ht="69.95" customHeight="1">
      <c r="A229" s="89"/>
      <c r="B229" s="81"/>
      <c r="C229" s="81"/>
      <c r="D229" s="81"/>
      <c r="E229" s="81"/>
      <c r="F229" s="81"/>
      <c r="G229" s="8"/>
      <c r="H229" s="90"/>
      <c r="I229" s="81"/>
      <c r="J229" s="81"/>
      <c r="K229" s="91"/>
      <c r="L229" s="86"/>
      <c r="M229" s="86"/>
      <c r="N229" s="93"/>
      <c r="O229" s="86"/>
      <c r="P229" s="86"/>
      <c r="Q229" s="94"/>
      <c r="R229" s="88"/>
    </row>
    <row r="230" spans="1:18" ht="69.95" customHeight="1">
      <c r="A230" s="89">
        <v>77</v>
      </c>
      <c r="B230" s="81" t="s">
        <v>62</v>
      </c>
      <c r="C230" s="81">
        <v>2.2999999999999998</v>
      </c>
      <c r="D230" s="81">
        <v>5</v>
      </c>
      <c r="E230" s="81">
        <v>2</v>
      </c>
      <c r="F230" s="81" t="s">
        <v>76</v>
      </c>
      <c r="G230" s="8" t="s">
        <v>75</v>
      </c>
      <c r="H230" s="90" t="s">
        <v>74</v>
      </c>
      <c r="I230" s="81" t="s">
        <v>199</v>
      </c>
      <c r="J230" s="81" t="s">
        <v>443</v>
      </c>
      <c r="K230" s="91" t="s">
        <v>448</v>
      </c>
      <c r="L230" s="86">
        <f>'INFO ESTADÍSTICA HOSPITALARIA '!N219/'INFO ESTADÍSTICA HOSPITALARIA '!N218</f>
        <v>31.315789473684209</v>
      </c>
      <c r="M230" s="86">
        <f>'INFO ESTADÍSTICA HOSPITALARIA '!P219/'INFO ESTADÍSTICA HOSPITALARIA '!P218</f>
        <v>42.539473684210527</v>
      </c>
      <c r="N230" s="87">
        <f>('INFO ESTADÍSTICA HOSPITALARIA '!P219+'INFO ESTADÍSTICA HOSPITALARIA '!N219)/'INFO ESTADÍSTICA HOSPITALARIA '!N218</f>
        <v>73.85526315789474</v>
      </c>
      <c r="O230" s="86">
        <f>'INFO ESTADÍSTICA HOSPITALARIA '!R219/'INFO ESTADÍSTICA HOSPITALARIA '!R218</f>
        <v>44.946666666666665</v>
      </c>
      <c r="P230" s="86">
        <f>'INFO ESTADÍSTICA HOSPITALARIA '!T219/'INFO ESTADÍSTICA HOSPITALARIA '!T218</f>
        <v>42.06666666666667</v>
      </c>
      <c r="Q230" s="85">
        <f>'INFO ESTADÍSTICA HOSPITALARIA '!V219/'INFO ESTADÍSTICA HOSPITALARIA '!V218</f>
        <v>161.85333333333332</v>
      </c>
      <c r="R230" s="95"/>
    </row>
    <row r="231" spans="1:18" ht="69.95" customHeight="1">
      <c r="A231" s="89"/>
      <c r="B231" s="81"/>
      <c r="C231" s="81"/>
      <c r="D231" s="81"/>
      <c r="E231" s="81"/>
      <c r="F231" s="81"/>
      <c r="G231" s="8" t="s">
        <v>69</v>
      </c>
      <c r="H231" s="90"/>
      <c r="I231" s="81"/>
      <c r="J231" s="81"/>
      <c r="K231" s="91"/>
      <c r="L231" s="86"/>
      <c r="M231" s="86"/>
      <c r="N231" s="87"/>
      <c r="O231" s="86"/>
      <c r="P231" s="86"/>
      <c r="Q231" s="85"/>
      <c r="R231" s="95"/>
    </row>
    <row r="232" spans="1:18" ht="69.95" customHeight="1">
      <c r="A232" s="89"/>
      <c r="B232" s="81"/>
      <c r="C232" s="81"/>
      <c r="D232" s="81"/>
      <c r="E232" s="81"/>
      <c r="F232" s="81"/>
      <c r="G232" s="8"/>
      <c r="H232" s="90"/>
      <c r="I232" s="81"/>
      <c r="J232" s="81"/>
      <c r="K232" s="91"/>
      <c r="L232" s="86"/>
      <c r="M232" s="86"/>
      <c r="N232" s="87"/>
      <c r="O232" s="86"/>
      <c r="P232" s="86"/>
      <c r="Q232" s="85"/>
      <c r="R232" s="95"/>
    </row>
    <row r="233" spans="1:18" ht="69.75" customHeight="1">
      <c r="A233" s="89">
        <v>78</v>
      </c>
      <c r="B233" s="81" t="s">
        <v>62</v>
      </c>
      <c r="C233" s="81">
        <v>2.2999999999999998</v>
      </c>
      <c r="D233" s="81">
        <v>5</v>
      </c>
      <c r="E233" s="81">
        <v>2</v>
      </c>
      <c r="F233" s="81" t="s">
        <v>78</v>
      </c>
      <c r="G233" s="8" t="s">
        <v>219</v>
      </c>
      <c r="H233" s="90" t="s">
        <v>77</v>
      </c>
      <c r="I233" s="81" t="s">
        <v>203</v>
      </c>
      <c r="J233" s="81" t="s">
        <v>447</v>
      </c>
      <c r="K233" s="91" t="s">
        <v>448</v>
      </c>
      <c r="L233" s="86" t="e">
        <f>('INFO ESTADÍSTICA HOSPITALARIA '!N220/'INFO ESTADÍSTICA HOSPITALARIA '!N221)*100</f>
        <v>#DIV/0!</v>
      </c>
      <c r="M233" s="86" t="e">
        <f>('INFO ESTADÍSTICA HOSPITALARIA '!P220/'INFO ESTADÍSTICA HOSPITALARIA '!P221)*100</f>
        <v>#DIV/0!</v>
      </c>
      <c r="N233" s="87" t="e">
        <f>(('INFO ESTADÍSTICA HOSPITALARIA '!P220+'INFO ESTADÍSTICA HOSPITALARIA '!N220)/('INFO ESTADÍSTICA HOSPITALARIA '!P221+'INFO ESTADÍSTICA HOSPITALARIA '!N221)*100)</f>
        <v>#DIV/0!</v>
      </c>
      <c r="O233" s="86" t="e">
        <f>('INFO ESTADÍSTICA HOSPITALARIA '!R220/'INFO ESTADÍSTICA HOSPITALARIA '!R221)*100</f>
        <v>#DIV/0!</v>
      </c>
      <c r="P233" s="86" t="e">
        <f>('INFO ESTADÍSTICA HOSPITALARIA '!T220/'INFO ESTADÍSTICA HOSPITALARIA '!T221)*100</f>
        <v>#DIV/0!</v>
      </c>
      <c r="Q233" s="94" t="e">
        <f>('INFO ESTADÍSTICA HOSPITALARIA '!V220/'INFO ESTADÍSTICA HOSPITALARIA '!V221)*100</f>
        <v>#DIV/0!</v>
      </c>
      <c r="R233" s="104"/>
    </row>
    <row r="234" spans="1:18" ht="69.95" customHeight="1">
      <c r="A234" s="89"/>
      <c r="B234" s="81"/>
      <c r="C234" s="81"/>
      <c r="D234" s="81"/>
      <c r="E234" s="81"/>
      <c r="F234" s="81"/>
      <c r="G234" s="8" t="s">
        <v>222</v>
      </c>
      <c r="H234" s="90"/>
      <c r="I234" s="81"/>
      <c r="J234" s="81"/>
      <c r="K234" s="91"/>
      <c r="L234" s="86"/>
      <c r="M234" s="86"/>
      <c r="N234" s="87"/>
      <c r="O234" s="86"/>
      <c r="P234" s="86"/>
      <c r="Q234" s="94"/>
      <c r="R234" s="95"/>
    </row>
    <row r="235" spans="1:18" ht="69.95" customHeight="1">
      <c r="A235" s="89"/>
      <c r="B235" s="81"/>
      <c r="C235" s="81"/>
      <c r="D235" s="81"/>
      <c r="E235" s="81"/>
      <c r="F235" s="81"/>
      <c r="G235" s="8" t="s">
        <v>569</v>
      </c>
      <c r="H235" s="90"/>
      <c r="I235" s="81"/>
      <c r="J235" s="81"/>
      <c r="K235" s="91"/>
      <c r="L235" s="86"/>
      <c r="M235" s="86"/>
      <c r="N235" s="87"/>
      <c r="O235" s="86"/>
      <c r="P235" s="86"/>
      <c r="Q235" s="94"/>
      <c r="R235" s="95"/>
    </row>
    <row r="236" spans="1:18" ht="69.95" customHeight="1">
      <c r="A236" s="89">
        <v>79</v>
      </c>
      <c r="B236" s="81" t="s">
        <v>62</v>
      </c>
      <c r="C236" s="81">
        <v>2.2999999999999998</v>
      </c>
      <c r="D236" s="81">
        <v>5</v>
      </c>
      <c r="E236" s="81">
        <v>2</v>
      </c>
      <c r="F236" s="81" t="s">
        <v>82</v>
      </c>
      <c r="G236" s="8" t="s">
        <v>80</v>
      </c>
      <c r="H236" s="90" t="s">
        <v>79</v>
      </c>
      <c r="I236" s="81" t="s">
        <v>201</v>
      </c>
      <c r="J236" s="81" t="s">
        <v>447</v>
      </c>
      <c r="K236" s="91" t="s">
        <v>448</v>
      </c>
      <c r="L236" s="86" t="e">
        <f>('INFO ESTADÍSTICA HOSPITALARIA '!N222/'INFO ESTADÍSTICA HOSPITALARIA '!N223)*100</f>
        <v>#DIV/0!</v>
      </c>
      <c r="M236" s="86" t="e">
        <f>('INFO ESTADÍSTICA HOSPITALARIA '!P222/'INFO ESTADÍSTICA HOSPITALARIA '!P223)*100</f>
        <v>#DIV/0!</v>
      </c>
      <c r="N236" s="87" t="e">
        <f>(('INFO ESTADÍSTICA HOSPITALARIA '!P222+'INFO ESTADÍSTICA HOSPITALARIA '!N222)/('INFO ESTADÍSTICA HOSPITALARIA '!P223+'INFO ESTADÍSTICA HOSPITALARIA '!N223)*100)</f>
        <v>#DIV/0!</v>
      </c>
      <c r="O236" s="86" t="e">
        <f>('INFO ESTADÍSTICA HOSPITALARIA '!R222/'INFO ESTADÍSTICA HOSPITALARIA '!R223)*100</f>
        <v>#DIV/0!</v>
      </c>
      <c r="P236" s="86" t="e">
        <f>('INFO ESTADÍSTICA HOSPITALARIA '!T222/'INFO ESTADÍSTICA HOSPITALARIA '!T223)*100</f>
        <v>#DIV/0!</v>
      </c>
      <c r="Q236" s="85" t="e">
        <f>('INFO ESTADÍSTICA HOSPITALARIA '!V222/'INFO ESTADÍSTICA HOSPITALARIA '!V223)*100</f>
        <v>#DIV/0!</v>
      </c>
      <c r="R236" s="88"/>
    </row>
    <row r="237" spans="1:18" ht="69.95" customHeight="1">
      <c r="A237" s="89"/>
      <c r="B237" s="81"/>
      <c r="C237" s="81"/>
      <c r="D237" s="81"/>
      <c r="E237" s="81"/>
      <c r="F237" s="81"/>
      <c r="G237" s="8" t="s">
        <v>81</v>
      </c>
      <c r="H237" s="90"/>
      <c r="I237" s="81"/>
      <c r="J237" s="81"/>
      <c r="K237" s="91"/>
      <c r="L237" s="86"/>
      <c r="M237" s="86"/>
      <c r="N237" s="87"/>
      <c r="O237" s="86"/>
      <c r="P237" s="86"/>
      <c r="Q237" s="85"/>
      <c r="R237" s="95"/>
    </row>
    <row r="238" spans="1:18" ht="69.95" customHeight="1">
      <c r="A238" s="89"/>
      <c r="B238" s="81"/>
      <c r="C238" s="81"/>
      <c r="D238" s="81"/>
      <c r="E238" s="81"/>
      <c r="F238" s="81"/>
      <c r="G238" s="8" t="s">
        <v>597</v>
      </c>
      <c r="H238" s="90"/>
      <c r="I238" s="81"/>
      <c r="J238" s="81"/>
      <c r="K238" s="91"/>
      <c r="L238" s="86"/>
      <c r="M238" s="86"/>
      <c r="N238" s="87"/>
      <c r="O238" s="86"/>
      <c r="P238" s="86"/>
      <c r="Q238" s="85"/>
      <c r="R238" s="95"/>
    </row>
    <row r="239" spans="1:18" ht="69.95" customHeight="1">
      <c r="A239" s="89">
        <v>80</v>
      </c>
      <c r="B239" s="81" t="s">
        <v>62</v>
      </c>
      <c r="C239" s="81">
        <v>2.2999999999999998</v>
      </c>
      <c r="D239" s="81">
        <v>5</v>
      </c>
      <c r="E239" s="81">
        <v>2</v>
      </c>
      <c r="F239" s="81" t="s">
        <v>84</v>
      </c>
      <c r="G239" s="8" t="s">
        <v>85</v>
      </c>
      <c r="H239" s="90" t="s">
        <v>83</v>
      </c>
      <c r="I239" s="81" t="s">
        <v>203</v>
      </c>
      <c r="J239" s="81"/>
      <c r="K239" s="91" t="s">
        <v>448</v>
      </c>
      <c r="L239" s="86" t="e">
        <f>('INFO ESTADÍSTICA HOSPITALARIA '!N224/'INFO ESTADÍSTICA HOSPITALARIA '!N223)*100</f>
        <v>#DIV/0!</v>
      </c>
      <c r="M239" s="86" t="e">
        <f>('INFO ESTADÍSTICA HOSPITALARIA '!P224/'INFO ESTADÍSTICA HOSPITALARIA '!P223)*100</f>
        <v>#DIV/0!</v>
      </c>
      <c r="N239" s="93" t="e">
        <f>(('INFO ESTADÍSTICA HOSPITALARIA '!P224+'INFO ESTADÍSTICA HOSPITALARIA '!N224)/('INFO ESTADÍSTICA HOSPITALARIA '!P223+'INFO ESTADÍSTICA HOSPITALARIA '!N223)*100)</f>
        <v>#DIV/0!</v>
      </c>
      <c r="O239" s="86" t="e">
        <f>('INFO ESTADÍSTICA HOSPITALARIA '!R224/'INFO ESTADÍSTICA HOSPITALARIA '!R223)*100</f>
        <v>#DIV/0!</v>
      </c>
      <c r="P239" s="86" t="e">
        <f>('INFO ESTADÍSTICA HOSPITALARIA '!T224/'INFO ESTADÍSTICA HOSPITALARIA '!T223)*100</f>
        <v>#DIV/0!</v>
      </c>
      <c r="Q239" s="94" t="e">
        <f>('INFO ESTADÍSTICA HOSPITALARIA '!V224/'INFO ESTADÍSTICA HOSPITALARIA '!V223)*100</f>
        <v>#DIV/0!</v>
      </c>
      <c r="R239" s="105"/>
    </row>
    <row r="240" spans="1:18" ht="69.95" customHeight="1">
      <c r="A240" s="89"/>
      <c r="B240" s="81"/>
      <c r="C240" s="81"/>
      <c r="D240" s="81"/>
      <c r="E240" s="81"/>
      <c r="F240" s="81"/>
      <c r="G240" s="8" t="s">
        <v>81</v>
      </c>
      <c r="H240" s="90"/>
      <c r="I240" s="81"/>
      <c r="J240" s="81"/>
      <c r="K240" s="91"/>
      <c r="L240" s="86"/>
      <c r="M240" s="86"/>
      <c r="N240" s="93"/>
      <c r="O240" s="86"/>
      <c r="P240" s="86"/>
      <c r="Q240" s="94"/>
      <c r="R240" s="73"/>
    </row>
    <row r="241" spans="1:18" ht="69.95" customHeight="1">
      <c r="A241" s="89"/>
      <c r="B241" s="81"/>
      <c r="C241" s="81"/>
      <c r="D241" s="81"/>
      <c r="E241" s="81"/>
      <c r="F241" s="81"/>
      <c r="G241" s="8" t="s">
        <v>597</v>
      </c>
      <c r="H241" s="90"/>
      <c r="I241" s="81"/>
      <c r="J241" s="81"/>
      <c r="K241" s="91"/>
      <c r="L241" s="86"/>
      <c r="M241" s="86"/>
      <c r="N241" s="93"/>
      <c r="O241" s="86"/>
      <c r="P241" s="86"/>
      <c r="Q241" s="94"/>
      <c r="R241" s="73"/>
    </row>
    <row r="242" spans="1:18" ht="69.95" customHeight="1">
      <c r="A242" s="89">
        <v>81</v>
      </c>
      <c r="B242" s="81" t="s">
        <v>62</v>
      </c>
      <c r="C242" s="81">
        <v>2.2999999999999998</v>
      </c>
      <c r="D242" s="81">
        <v>5</v>
      </c>
      <c r="E242" s="81">
        <v>2</v>
      </c>
      <c r="F242" s="81" t="s">
        <v>89</v>
      </c>
      <c r="G242" s="8" t="s">
        <v>87</v>
      </c>
      <c r="H242" s="90" t="s">
        <v>86</v>
      </c>
      <c r="I242" s="81" t="s">
        <v>203</v>
      </c>
      <c r="J242" s="81" t="s">
        <v>447</v>
      </c>
      <c r="K242" s="91" t="s">
        <v>448</v>
      </c>
      <c r="L242" s="86" t="e">
        <f>('INFO ESTADÍSTICA HOSPITALARIA '!N225/'INFO ESTADÍSTICA HOSPITALARIA '!N223)*100</f>
        <v>#DIV/0!</v>
      </c>
      <c r="M242" s="86" t="e">
        <f>('INFO ESTADÍSTICA HOSPITALARIA '!P225/'INFO ESTADÍSTICA HOSPITALARIA '!P223)*100</f>
        <v>#DIV/0!</v>
      </c>
      <c r="N242" s="87" t="e">
        <f>(('INFO ESTADÍSTICA HOSPITALARIA '!N225+'INFO ESTADÍSTICA HOSPITALARIA '!P225)/('INFO ESTADÍSTICA HOSPITALARIA '!P223+'INFO ESTADÍSTICA HOSPITALARIA '!N223)*100)</f>
        <v>#DIV/0!</v>
      </c>
      <c r="O242" s="86" t="e">
        <f>('INFO ESTADÍSTICA HOSPITALARIA '!R225/'INFO ESTADÍSTICA HOSPITALARIA '!R223)*100</f>
        <v>#DIV/0!</v>
      </c>
      <c r="P242" s="86" t="e">
        <f>('INFO ESTADÍSTICA HOSPITALARIA '!T225/'INFO ESTADÍSTICA HOSPITALARIA '!T223)*100</f>
        <v>#DIV/0!</v>
      </c>
      <c r="Q242" s="85" t="e">
        <f>('INFO ESTADÍSTICA HOSPITALARIA '!V225/'INFO ESTADÍSTICA HOSPITALARIA '!V223)*100</f>
        <v>#DIV/0!</v>
      </c>
      <c r="R242" s="105"/>
    </row>
    <row r="243" spans="1:18" ht="69.95" customHeight="1">
      <c r="A243" s="89"/>
      <c r="B243" s="81"/>
      <c r="C243" s="81"/>
      <c r="D243" s="81"/>
      <c r="E243" s="81"/>
      <c r="F243" s="81"/>
      <c r="G243" s="8" t="s">
        <v>88</v>
      </c>
      <c r="H243" s="90"/>
      <c r="I243" s="81"/>
      <c r="J243" s="81"/>
      <c r="K243" s="91"/>
      <c r="L243" s="86"/>
      <c r="M243" s="86"/>
      <c r="N243" s="87"/>
      <c r="O243" s="86"/>
      <c r="P243" s="86"/>
      <c r="Q243" s="85"/>
      <c r="R243" s="105"/>
    </row>
    <row r="244" spans="1:18" ht="69.95" customHeight="1">
      <c r="A244" s="89"/>
      <c r="B244" s="81"/>
      <c r="C244" s="81"/>
      <c r="D244" s="81"/>
      <c r="E244" s="81"/>
      <c r="F244" s="81"/>
      <c r="G244" s="8" t="s">
        <v>569</v>
      </c>
      <c r="H244" s="90"/>
      <c r="I244" s="81"/>
      <c r="J244" s="81"/>
      <c r="K244" s="91"/>
      <c r="L244" s="86"/>
      <c r="M244" s="86"/>
      <c r="N244" s="87"/>
      <c r="O244" s="86"/>
      <c r="P244" s="86"/>
      <c r="Q244" s="85"/>
      <c r="R244" s="105"/>
    </row>
    <row r="245" spans="1:18" ht="69.95" customHeight="1">
      <c r="A245" s="89">
        <v>82</v>
      </c>
      <c r="B245" s="81" t="s">
        <v>62</v>
      </c>
      <c r="C245" s="81">
        <v>2.2999999999999998</v>
      </c>
      <c r="D245" s="81">
        <v>2</v>
      </c>
      <c r="E245" s="81">
        <v>1</v>
      </c>
      <c r="F245" s="81" t="s">
        <v>93</v>
      </c>
      <c r="G245" s="8" t="s">
        <v>91</v>
      </c>
      <c r="H245" s="90" t="s">
        <v>90</v>
      </c>
      <c r="I245" s="81" t="s">
        <v>203</v>
      </c>
      <c r="J245" s="81" t="s">
        <v>447</v>
      </c>
      <c r="K245" s="91" t="s">
        <v>448</v>
      </c>
      <c r="L245" s="86" t="e">
        <f>('INFO ESTADÍSTICA HOSPITALARIA '!N226/'INFO ESTADÍSTICA HOSPITALARIA '!N223)*100</f>
        <v>#DIV/0!</v>
      </c>
      <c r="M245" s="86" t="e">
        <f>('INFO ESTADÍSTICA HOSPITALARIA '!P226/'INFO ESTADÍSTICA HOSPITALARIA '!P223)*100</f>
        <v>#DIV/0!</v>
      </c>
      <c r="N245" s="93" t="e">
        <f>(('INFO ESTADÍSTICA HOSPITALARIA '!N226+'INFO ESTADÍSTICA HOSPITALARIA '!P226)/('INFO ESTADÍSTICA HOSPITALARIA '!N223+'INFO ESTADÍSTICA HOSPITALARIA '!P223)*100)</f>
        <v>#DIV/0!</v>
      </c>
      <c r="O245" s="86" t="e">
        <f>('INFO ESTADÍSTICA HOSPITALARIA '!R226/'INFO ESTADÍSTICA HOSPITALARIA '!R223)*100</f>
        <v>#DIV/0!</v>
      </c>
      <c r="P245" s="86" t="e">
        <f>('INFO ESTADÍSTICA HOSPITALARIA '!T226/'INFO ESTADÍSTICA HOSPITALARIA '!T223)*100</f>
        <v>#DIV/0!</v>
      </c>
      <c r="Q245" s="94" t="e">
        <f>('INFO ESTADÍSTICA HOSPITALARIA '!V226/'INFO ESTADÍSTICA HOSPITALARIA '!V223)*100</f>
        <v>#DIV/0!</v>
      </c>
      <c r="R245" s="105"/>
    </row>
    <row r="246" spans="1:18" ht="69.95" customHeight="1">
      <c r="A246" s="89"/>
      <c r="B246" s="81"/>
      <c r="C246" s="81"/>
      <c r="D246" s="81"/>
      <c r="E246" s="81"/>
      <c r="F246" s="81"/>
      <c r="G246" s="8" t="s">
        <v>92</v>
      </c>
      <c r="H246" s="90"/>
      <c r="I246" s="81"/>
      <c r="J246" s="81"/>
      <c r="K246" s="91"/>
      <c r="L246" s="86"/>
      <c r="M246" s="86"/>
      <c r="N246" s="93"/>
      <c r="O246" s="86"/>
      <c r="P246" s="86"/>
      <c r="Q246" s="94"/>
      <c r="R246" s="105"/>
    </row>
    <row r="247" spans="1:18" ht="21.75" customHeight="1">
      <c r="A247" s="89"/>
      <c r="B247" s="81"/>
      <c r="C247" s="81"/>
      <c r="D247" s="81"/>
      <c r="E247" s="81"/>
      <c r="F247" s="81"/>
      <c r="G247" s="8" t="s">
        <v>597</v>
      </c>
      <c r="H247" s="90"/>
      <c r="I247" s="81"/>
      <c r="J247" s="81"/>
      <c r="K247" s="91"/>
      <c r="L247" s="86"/>
      <c r="M247" s="86"/>
      <c r="N247" s="93"/>
      <c r="O247" s="86"/>
      <c r="P247" s="86"/>
      <c r="Q247" s="94"/>
      <c r="R247" s="105"/>
    </row>
  </sheetData>
  <autoFilter ref="A7:R247" xr:uid="{00000000-0009-0000-0000-000001000000}"/>
  <mergeCells count="1373">
    <mergeCell ref="D8:D10"/>
    <mergeCell ref="E8:E10"/>
    <mergeCell ref="O14:O16"/>
    <mergeCell ref="F8:F10"/>
    <mergeCell ref="A14:A16"/>
    <mergeCell ref="A11:A13"/>
    <mergeCell ref="D11:D13"/>
    <mergeCell ref="J11:J13"/>
    <mergeCell ref="F11:F13"/>
    <mergeCell ref="B14:B16"/>
    <mergeCell ref="C14:C16"/>
    <mergeCell ref="E11:E13"/>
    <mergeCell ref="Q4:R4"/>
    <mergeCell ref="R5:R7"/>
    <mergeCell ref="L5:Q5"/>
    <mergeCell ref="O4:P4"/>
    <mergeCell ref="A1:F1"/>
    <mergeCell ref="G1:R1"/>
    <mergeCell ref="G2:R2"/>
    <mergeCell ref="G3:R3"/>
    <mergeCell ref="A2:F2"/>
    <mergeCell ref="A3:F3"/>
    <mergeCell ref="F5:K6"/>
    <mergeCell ref="R11:R13"/>
    <mergeCell ref="Q14:Q16"/>
    <mergeCell ref="H8:H10"/>
    <mergeCell ref="I8:I10"/>
    <mergeCell ref="J8:J10"/>
    <mergeCell ref="K8:K10"/>
    <mergeCell ref="R8:R10"/>
    <mergeCell ref="L14:L16"/>
    <mergeCell ref="Q11:Q13"/>
    <mergeCell ref="P8:P10"/>
    <mergeCell ref="Q8:Q10"/>
    <mergeCell ref="L8:L10"/>
    <mergeCell ref="M8:M10"/>
    <mergeCell ref="N8:N10"/>
    <mergeCell ref="O8:O10"/>
    <mergeCell ref="P11:P13"/>
    <mergeCell ref="N11:N13"/>
    <mergeCell ref="R14:R16"/>
    <mergeCell ref="N14:N16"/>
    <mergeCell ref="P14:P16"/>
    <mergeCell ref="A8:A10"/>
    <mergeCell ref="A5:B6"/>
    <mergeCell ref="C5:E6"/>
    <mergeCell ref="B8:B10"/>
    <mergeCell ref="C8:C10"/>
    <mergeCell ref="E41:E43"/>
    <mergeCell ref="F41:F43"/>
    <mergeCell ref="E23:E25"/>
    <mergeCell ref="E26:E28"/>
    <mergeCell ref="F26:F28"/>
    <mergeCell ref="H26:H28"/>
    <mergeCell ref="I26:I28"/>
    <mergeCell ref="J26:J28"/>
    <mergeCell ref="K26:K28"/>
    <mergeCell ref="O32:O34"/>
    <mergeCell ref="L23:L25"/>
    <mergeCell ref="F23:F25"/>
    <mergeCell ref="H32:H34"/>
    <mergeCell ref="H23:H25"/>
    <mergeCell ref="K23:K25"/>
    <mergeCell ref="I20:I22"/>
    <mergeCell ref="C50:C52"/>
    <mergeCell ref="C44:C46"/>
    <mergeCell ref="C47:C49"/>
    <mergeCell ref="B44:B46"/>
    <mergeCell ref="D44:D46"/>
    <mergeCell ref="D50:D52"/>
    <mergeCell ref="O11:O13"/>
    <mergeCell ref="B11:B13"/>
    <mergeCell ref="D14:D16"/>
    <mergeCell ref="E17:E19"/>
    <mergeCell ref="F17:F19"/>
    <mergeCell ref="D17:D19"/>
    <mergeCell ref="I14:I16"/>
    <mergeCell ref="J14:J16"/>
    <mergeCell ref="K17:K19"/>
    <mergeCell ref="K11:K13"/>
    <mergeCell ref="F14:F16"/>
    <mergeCell ref="E14:E16"/>
    <mergeCell ref="N20:N22"/>
    <mergeCell ref="L17:L19"/>
    <mergeCell ref="M14:M16"/>
    <mergeCell ref="M17:M19"/>
    <mergeCell ref="H20:H22"/>
    <mergeCell ref="C11:C13"/>
    <mergeCell ref="I11:I13"/>
    <mergeCell ref="M11:M13"/>
    <mergeCell ref="L11:L13"/>
    <mergeCell ref="H11:H13"/>
    <mergeCell ref="H14:H16"/>
    <mergeCell ref="H41:H43"/>
    <mergeCell ref="J20:J22"/>
    <mergeCell ref="O41:O43"/>
    <mergeCell ref="A62:A64"/>
    <mergeCell ref="B62:B64"/>
    <mergeCell ref="B47:B49"/>
    <mergeCell ref="A53:A55"/>
    <mergeCell ref="B53:B55"/>
    <mergeCell ref="A59:A61"/>
    <mergeCell ref="A56:A58"/>
    <mergeCell ref="B59:B61"/>
    <mergeCell ref="A50:A52"/>
    <mergeCell ref="B50:B52"/>
    <mergeCell ref="A47:A49"/>
    <mergeCell ref="B56:B58"/>
    <mergeCell ref="A44:A46"/>
    <mergeCell ref="C17:C19"/>
    <mergeCell ref="A20:A22"/>
    <mergeCell ref="B20:B22"/>
    <mergeCell ref="C20:C22"/>
    <mergeCell ref="B17:B19"/>
    <mergeCell ref="C32:C34"/>
    <mergeCell ref="A23:A25"/>
    <mergeCell ref="A32:A34"/>
    <mergeCell ref="B32:B34"/>
    <mergeCell ref="C41:C43"/>
    <mergeCell ref="C23:C25"/>
    <mergeCell ref="A41:A43"/>
    <mergeCell ref="C26:C28"/>
    <mergeCell ref="A35:A37"/>
    <mergeCell ref="B41:B43"/>
    <mergeCell ref="B23:B25"/>
    <mergeCell ref="A29:A31"/>
    <mergeCell ref="B29:B31"/>
    <mergeCell ref="C29:C31"/>
    <mergeCell ref="A245:A247"/>
    <mergeCell ref="B245:B247"/>
    <mergeCell ref="C245:C247"/>
    <mergeCell ref="C65:C67"/>
    <mergeCell ref="A95:A97"/>
    <mergeCell ref="A65:A67"/>
    <mergeCell ref="B65:B67"/>
    <mergeCell ref="B86:B88"/>
    <mergeCell ref="B74:B76"/>
    <mergeCell ref="C95:C97"/>
    <mergeCell ref="C74:C76"/>
    <mergeCell ref="A83:A85"/>
    <mergeCell ref="B83:B85"/>
    <mergeCell ref="A86:A88"/>
    <mergeCell ref="B89:B91"/>
    <mergeCell ref="A89:A91"/>
    <mergeCell ref="C83:C85"/>
    <mergeCell ref="A74:A76"/>
    <mergeCell ref="A98:A100"/>
    <mergeCell ref="B98:B100"/>
    <mergeCell ref="C98:C100"/>
    <mergeCell ref="C122:C124"/>
    <mergeCell ref="A101:A103"/>
    <mergeCell ref="B101:B103"/>
    <mergeCell ref="C101:C103"/>
    <mergeCell ref="B116:B118"/>
    <mergeCell ref="A158:A160"/>
    <mergeCell ref="A140:A142"/>
    <mergeCell ref="A125:A127"/>
    <mergeCell ref="B125:B127"/>
    <mergeCell ref="C116:C118"/>
    <mergeCell ref="B128:B130"/>
    <mergeCell ref="K32:K34"/>
    <mergeCell ref="O23:O25"/>
    <mergeCell ref="M20:M22"/>
    <mergeCell ref="L41:L43"/>
    <mergeCell ref="K41:K43"/>
    <mergeCell ref="M41:M43"/>
    <mergeCell ref="P35:P37"/>
    <mergeCell ref="Q35:Q37"/>
    <mergeCell ref="J47:J49"/>
    <mergeCell ref="N47:N49"/>
    <mergeCell ref="M47:M49"/>
    <mergeCell ref="L47:L49"/>
    <mergeCell ref="L50:L52"/>
    <mergeCell ref="M50:M52"/>
    <mergeCell ref="N50:N52"/>
    <mergeCell ref="K50:K52"/>
    <mergeCell ref="K44:K46"/>
    <mergeCell ref="N44:N46"/>
    <mergeCell ref="N41:N43"/>
    <mergeCell ref="L26:L28"/>
    <mergeCell ref="M26:M28"/>
    <mergeCell ref="N26:N28"/>
    <mergeCell ref="O26:O28"/>
    <mergeCell ref="L35:L37"/>
    <mergeCell ref="M35:M37"/>
    <mergeCell ref="N35:N37"/>
    <mergeCell ref="O35:O37"/>
    <mergeCell ref="F104:F106"/>
    <mergeCell ref="E104:E106"/>
    <mergeCell ref="I65:I67"/>
    <mergeCell ref="F47:F49"/>
    <mergeCell ref="A17:A19"/>
    <mergeCell ref="A26:A28"/>
    <mergeCell ref="B26:B28"/>
    <mergeCell ref="R17:R19"/>
    <mergeCell ref="L32:L34"/>
    <mergeCell ref="M32:M34"/>
    <mergeCell ref="N32:N34"/>
    <mergeCell ref="R32:R34"/>
    <mergeCell ref="O20:O22"/>
    <mergeCell ref="O17:O19"/>
    <mergeCell ref="R23:R25"/>
    <mergeCell ref="Q23:Q25"/>
    <mergeCell ref="P23:P25"/>
    <mergeCell ref="J32:J34"/>
    <mergeCell ref="L20:L22"/>
    <mergeCell ref="K20:K22"/>
    <mergeCell ref="P17:P19"/>
    <mergeCell ref="R20:R22"/>
    <mergeCell ref="Q20:Q22"/>
    <mergeCell ref="P20:P22"/>
    <mergeCell ref="P26:P28"/>
    <mergeCell ref="Q26:Q28"/>
    <mergeCell ref="R26:R28"/>
    <mergeCell ref="N17:N19"/>
    <mergeCell ref="Q17:Q19"/>
    <mergeCell ref="M23:M25"/>
    <mergeCell ref="R50:R52"/>
    <mergeCell ref="R44:R46"/>
    <mergeCell ref="O245:O247"/>
    <mergeCell ref="P116:P118"/>
    <mergeCell ref="O116:O118"/>
    <mergeCell ref="P128:P130"/>
    <mergeCell ref="P122:P124"/>
    <mergeCell ref="N176:N178"/>
    <mergeCell ref="N152:N154"/>
    <mergeCell ref="O152:O154"/>
    <mergeCell ref="P152:P154"/>
    <mergeCell ref="Q41:Q43"/>
    <mergeCell ref="P41:P43"/>
    <mergeCell ref="N101:N103"/>
    <mergeCell ref="O92:O94"/>
    <mergeCell ref="N83:N85"/>
    <mergeCell ref="N23:N25"/>
    <mergeCell ref="R41:R43"/>
    <mergeCell ref="Q32:Q34"/>
    <mergeCell ref="P32:P34"/>
    <mergeCell ref="R89:R91"/>
    <mergeCell ref="R74:R76"/>
    <mergeCell ref="Q89:Q91"/>
    <mergeCell ref="Q83:Q85"/>
    <mergeCell ref="Q74:Q76"/>
    <mergeCell ref="P59:P61"/>
    <mergeCell ref="Q47:Q49"/>
    <mergeCell ref="R86:R88"/>
    <mergeCell ref="R83:R85"/>
    <mergeCell ref="Q59:Q61"/>
    <mergeCell ref="Q65:Q67"/>
    <mergeCell ref="N95:N97"/>
    <mergeCell ref="O95:O97"/>
    <mergeCell ref="P101:P103"/>
    <mergeCell ref="R245:R247"/>
    <mergeCell ref="Q245:Q247"/>
    <mergeCell ref="P131:P133"/>
    <mergeCell ref="Q131:Q133"/>
    <mergeCell ref="R128:R130"/>
    <mergeCell ref="Q128:Q130"/>
    <mergeCell ref="P245:P247"/>
    <mergeCell ref="Q140:Q142"/>
    <mergeCell ref="Q149:Q151"/>
    <mergeCell ref="P140:P142"/>
    <mergeCell ref="R95:R97"/>
    <mergeCell ref="R92:R94"/>
    <mergeCell ref="R131:R133"/>
    <mergeCell ref="R98:R100"/>
    <mergeCell ref="R101:R103"/>
    <mergeCell ref="Q101:Q103"/>
    <mergeCell ref="P104:P106"/>
    <mergeCell ref="P113:P115"/>
    <mergeCell ref="P95:P97"/>
    <mergeCell ref="P98:P100"/>
    <mergeCell ref="Q146:Q148"/>
    <mergeCell ref="R203:R205"/>
    <mergeCell ref="Q218:Q220"/>
    <mergeCell ref="Q209:Q211"/>
    <mergeCell ref="Q152:Q154"/>
    <mergeCell ref="R152:R154"/>
    <mergeCell ref="R164:R166"/>
    <mergeCell ref="R188:R190"/>
    <mergeCell ref="R185:R187"/>
    <mergeCell ref="R194:R196"/>
    <mergeCell ref="Q203:Q205"/>
    <mergeCell ref="R236:R238"/>
    <mergeCell ref="R53:R55"/>
    <mergeCell ref="R56:R58"/>
    <mergeCell ref="Q44:Q46"/>
    <mergeCell ref="P53:P55"/>
    <mergeCell ref="Q53:Q55"/>
    <mergeCell ref="P50:P52"/>
    <mergeCell ref="P47:P49"/>
    <mergeCell ref="R47:R49"/>
    <mergeCell ref="P44:P46"/>
    <mergeCell ref="Q50:Q52"/>
    <mergeCell ref="R65:R67"/>
    <mergeCell ref="P65:P67"/>
    <mergeCell ref="R59:R61"/>
    <mergeCell ref="Q62:Q64"/>
    <mergeCell ref="P56:P58"/>
    <mergeCell ref="Q56:Q58"/>
    <mergeCell ref="R62:R64"/>
    <mergeCell ref="P62:P64"/>
    <mergeCell ref="D245:D247"/>
    <mergeCell ref="H50:H52"/>
    <mergeCell ref="H65:H67"/>
    <mergeCell ref="F245:F247"/>
    <mergeCell ref="D101:D103"/>
    <mergeCell ref="K14:K16"/>
    <mergeCell ref="I17:I19"/>
    <mergeCell ref="I47:I49"/>
    <mergeCell ref="I23:I25"/>
    <mergeCell ref="I32:I34"/>
    <mergeCell ref="K245:K247"/>
    <mergeCell ref="J17:J19"/>
    <mergeCell ref="J83:J85"/>
    <mergeCell ref="K47:K49"/>
    <mergeCell ref="J41:J43"/>
    <mergeCell ref="J23:J25"/>
    <mergeCell ref="J119:J121"/>
    <mergeCell ref="J113:J115"/>
    <mergeCell ref="J122:J124"/>
    <mergeCell ref="J59:J61"/>
    <mergeCell ref="E32:E34"/>
    <mergeCell ref="D23:D25"/>
    <mergeCell ref="F32:F34"/>
    <mergeCell ref="E20:E22"/>
    <mergeCell ref="D20:D22"/>
    <mergeCell ref="D41:D43"/>
    <mergeCell ref="D32:D34"/>
    <mergeCell ref="D26:D28"/>
    <mergeCell ref="H17:H19"/>
    <mergeCell ref="I41:I43"/>
    <mergeCell ref="J44:J46"/>
    <mergeCell ref="F20:F22"/>
    <mergeCell ref="H233:H235"/>
    <mergeCell ref="I233:I235"/>
    <mergeCell ref="H236:H238"/>
    <mergeCell ref="I230:I232"/>
    <mergeCell ref="E158:E160"/>
    <mergeCell ref="F116:F118"/>
    <mergeCell ref="E116:E118"/>
    <mergeCell ref="J245:J247"/>
    <mergeCell ref="F53:F55"/>
    <mergeCell ref="H245:H247"/>
    <mergeCell ref="I125:I127"/>
    <mergeCell ref="I245:I247"/>
    <mergeCell ref="I95:I97"/>
    <mergeCell ref="I56:I58"/>
    <mergeCell ref="I128:I130"/>
    <mergeCell ref="I62:I64"/>
    <mergeCell ref="F239:F241"/>
    <mergeCell ref="I239:I241"/>
    <mergeCell ref="J224:J226"/>
    <mergeCell ref="J74:J76"/>
    <mergeCell ref="J65:J67"/>
    <mergeCell ref="I224:I226"/>
    <mergeCell ref="H224:H226"/>
    <mergeCell ref="J92:J94"/>
    <mergeCell ref="J98:J100"/>
    <mergeCell ref="H230:H232"/>
    <mergeCell ref="I236:I238"/>
    <mergeCell ref="I242:I244"/>
    <mergeCell ref="H167:H169"/>
    <mergeCell ref="I167:I169"/>
    <mergeCell ref="F176:F178"/>
    <mergeCell ref="H101:H103"/>
    <mergeCell ref="I50:I52"/>
    <mergeCell ref="E47:E49"/>
    <mergeCell ref="O56:O58"/>
    <mergeCell ref="L53:L55"/>
    <mergeCell ref="M53:M55"/>
    <mergeCell ref="J53:J55"/>
    <mergeCell ref="K53:K55"/>
    <mergeCell ref="E245:E247"/>
    <mergeCell ref="F95:F97"/>
    <mergeCell ref="E95:E97"/>
    <mergeCell ref="I116:I118"/>
    <mergeCell ref="E113:E115"/>
    <mergeCell ref="H116:H118"/>
    <mergeCell ref="F113:F115"/>
    <mergeCell ref="H95:H97"/>
    <mergeCell ref="I98:I100"/>
    <mergeCell ref="E98:E100"/>
    <mergeCell ref="H119:H121"/>
    <mergeCell ref="I113:I115"/>
    <mergeCell ref="H113:H115"/>
    <mergeCell ref="H122:H124"/>
    <mergeCell ref="H125:H127"/>
    <mergeCell ref="I119:I121"/>
    <mergeCell ref="I122:I124"/>
    <mergeCell ref="H128:H130"/>
    <mergeCell ref="F158:F160"/>
    <mergeCell ref="E125:E127"/>
    <mergeCell ref="F125:F127"/>
    <mergeCell ref="I140:I142"/>
    <mergeCell ref="E230:E232"/>
    <mergeCell ref="F233:F235"/>
    <mergeCell ref="F212:F214"/>
    <mergeCell ref="I59:I61"/>
    <mergeCell ref="E62:E64"/>
    <mergeCell ref="K59:K61"/>
    <mergeCell ref="J62:J64"/>
    <mergeCell ref="N59:N61"/>
    <mergeCell ref="N56:N58"/>
    <mergeCell ref="H59:H61"/>
    <mergeCell ref="L59:L61"/>
    <mergeCell ref="L62:L64"/>
    <mergeCell ref="O59:O61"/>
    <mergeCell ref="L56:L58"/>
    <mergeCell ref="M56:M58"/>
    <mergeCell ref="J56:J58"/>
    <mergeCell ref="O62:O64"/>
    <mergeCell ref="M59:M61"/>
    <mergeCell ref="K56:K58"/>
    <mergeCell ref="K62:K64"/>
    <mergeCell ref="F62:F64"/>
    <mergeCell ref="C59:C61"/>
    <mergeCell ref="C53:C55"/>
    <mergeCell ref="D53:D55"/>
    <mergeCell ref="H53:H55"/>
    <mergeCell ref="F56:F58"/>
    <mergeCell ref="E53:E55"/>
    <mergeCell ref="D59:D61"/>
    <mergeCell ref="E59:E61"/>
    <mergeCell ref="F59:F61"/>
    <mergeCell ref="E56:E58"/>
    <mergeCell ref="H62:H64"/>
    <mergeCell ref="C62:C64"/>
    <mergeCell ref="C56:C58"/>
    <mergeCell ref="F44:F46"/>
    <mergeCell ref="O47:O49"/>
    <mergeCell ref="O53:O55"/>
    <mergeCell ref="H44:H46"/>
    <mergeCell ref="I44:I46"/>
    <mergeCell ref="M44:M46"/>
    <mergeCell ref="L44:L46"/>
    <mergeCell ref="O44:O46"/>
    <mergeCell ref="E50:E52"/>
    <mergeCell ref="H56:H58"/>
    <mergeCell ref="F50:F52"/>
    <mergeCell ref="E44:E46"/>
    <mergeCell ref="O50:O52"/>
    <mergeCell ref="J50:J52"/>
    <mergeCell ref="H47:H49"/>
    <mergeCell ref="I53:I55"/>
    <mergeCell ref="D56:D58"/>
    <mergeCell ref="D47:D49"/>
    <mergeCell ref="N53:N55"/>
    <mergeCell ref="E89:E91"/>
    <mergeCell ref="K65:K67"/>
    <mergeCell ref="N65:N67"/>
    <mergeCell ref="M62:M64"/>
    <mergeCell ref="N62:N64"/>
    <mergeCell ref="O65:O67"/>
    <mergeCell ref="O74:O76"/>
    <mergeCell ref="L65:L67"/>
    <mergeCell ref="D65:D67"/>
    <mergeCell ref="E65:E67"/>
    <mergeCell ref="L74:L76"/>
    <mergeCell ref="F65:F67"/>
    <mergeCell ref="K68:K70"/>
    <mergeCell ref="L68:L70"/>
    <mergeCell ref="M68:M70"/>
    <mergeCell ref="N68:N70"/>
    <mergeCell ref="O68:O70"/>
    <mergeCell ref="F77:F79"/>
    <mergeCell ref="H77:H79"/>
    <mergeCell ref="I77:I79"/>
    <mergeCell ref="J77:J79"/>
    <mergeCell ref="K77:K79"/>
    <mergeCell ref="L77:L79"/>
    <mergeCell ref="M77:M79"/>
    <mergeCell ref="N77:N79"/>
    <mergeCell ref="O77:O79"/>
    <mergeCell ref="M65:M67"/>
    <mergeCell ref="N74:N76"/>
    <mergeCell ref="I74:I76"/>
    <mergeCell ref="E74:E76"/>
    <mergeCell ref="D62:D64"/>
    <mergeCell ref="H89:H91"/>
    <mergeCell ref="Q77:Q79"/>
    <mergeCell ref="D86:D88"/>
    <mergeCell ref="F89:F91"/>
    <mergeCell ref="C89:C91"/>
    <mergeCell ref="K95:K97"/>
    <mergeCell ref="M74:M76"/>
    <mergeCell ref="M83:M85"/>
    <mergeCell ref="I86:I88"/>
    <mergeCell ref="H83:H85"/>
    <mergeCell ref="L83:L85"/>
    <mergeCell ref="I83:I85"/>
    <mergeCell ref="L86:L88"/>
    <mergeCell ref="L89:L91"/>
    <mergeCell ref="H92:H94"/>
    <mergeCell ref="D83:D85"/>
    <mergeCell ref="D92:D94"/>
    <mergeCell ref="C86:C88"/>
    <mergeCell ref="K83:K85"/>
    <mergeCell ref="E83:E85"/>
    <mergeCell ref="F83:F85"/>
    <mergeCell ref="L92:L94"/>
    <mergeCell ref="D74:D76"/>
    <mergeCell ref="K74:K76"/>
    <mergeCell ref="H74:H76"/>
    <mergeCell ref="F74:F76"/>
    <mergeCell ref="M95:M97"/>
    <mergeCell ref="L95:L97"/>
    <mergeCell ref="E92:E94"/>
    <mergeCell ref="F92:F94"/>
    <mergeCell ref="F86:F88"/>
    <mergeCell ref="I92:I94"/>
    <mergeCell ref="E86:E88"/>
    <mergeCell ref="Q86:Q88"/>
    <mergeCell ref="O83:O85"/>
    <mergeCell ref="O86:O88"/>
    <mergeCell ref="M92:M94"/>
    <mergeCell ref="M86:M88"/>
    <mergeCell ref="M89:M91"/>
    <mergeCell ref="P86:P88"/>
    <mergeCell ref="P92:P94"/>
    <mergeCell ref="P89:P91"/>
    <mergeCell ref="O89:O91"/>
    <mergeCell ref="N92:N94"/>
    <mergeCell ref="N86:N88"/>
    <mergeCell ref="K89:K91"/>
    <mergeCell ref="J86:J88"/>
    <mergeCell ref="K86:K88"/>
    <mergeCell ref="I89:I91"/>
    <mergeCell ref="J89:J91"/>
    <mergeCell ref="N89:N91"/>
    <mergeCell ref="P83:P85"/>
    <mergeCell ref="K101:K103"/>
    <mergeCell ref="L101:L103"/>
    <mergeCell ref="K98:K100"/>
    <mergeCell ref="E101:E103"/>
    <mergeCell ref="M101:M103"/>
    <mergeCell ref="A92:A94"/>
    <mergeCell ref="B92:B94"/>
    <mergeCell ref="B95:B97"/>
    <mergeCell ref="J95:J97"/>
    <mergeCell ref="K92:K94"/>
    <mergeCell ref="R122:R124"/>
    <mergeCell ref="M113:M115"/>
    <mergeCell ref="L113:L115"/>
    <mergeCell ref="K116:K118"/>
    <mergeCell ref="K119:K121"/>
    <mergeCell ref="L104:L106"/>
    <mergeCell ref="M116:M118"/>
    <mergeCell ref="R116:R118"/>
    <mergeCell ref="O119:O121"/>
    <mergeCell ref="R104:R106"/>
    <mergeCell ref="Q104:Q106"/>
    <mergeCell ref="R113:R115"/>
    <mergeCell ref="O113:O115"/>
    <mergeCell ref="Q119:Q121"/>
    <mergeCell ref="R119:R121"/>
    <mergeCell ref="Q122:Q124"/>
    <mergeCell ref="Q98:Q100"/>
    <mergeCell ref="D95:D97"/>
    <mergeCell ref="C92:C94"/>
    <mergeCell ref="O122:O124"/>
    <mergeCell ref="N116:N118"/>
    <mergeCell ref="N119:N121"/>
    <mergeCell ref="N113:N115"/>
    <mergeCell ref="Q113:Q115"/>
    <mergeCell ref="P119:P121"/>
    <mergeCell ref="Q116:Q118"/>
    <mergeCell ref="N122:N124"/>
    <mergeCell ref="L116:L118"/>
    <mergeCell ref="M104:M106"/>
    <mergeCell ref="O104:O106"/>
    <mergeCell ref="A113:A115"/>
    <mergeCell ref="M122:M124"/>
    <mergeCell ref="K122:K124"/>
    <mergeCell ref="L122:L124"/>
    <mergeCell ref="K113:K115"/>
    <mergeCell ref="L119:L121"/>
    <mergeCell ref="M119:M121"/>
    <mergeCell ref="A104:A106"/>
    <mergeCell ref="B104:B106"/>
    <mergeCell ref="C104:C106"/>
    <mergeCell ref="D104:D106"/>
    <mergeCell ref="B119:B121"/>
    <mergeCell ref="B122:B124"/>
    <mergeCell ref="A116:A118"/>
    <mergeCell ref="D113:D115"/>
    <mergeCell ref="C113:C115"/>
    <mergeCell ref="B113:B115"/>
    <mergeCell ref="N104:N106"/>
    <mergeCell ref="J104:J106"/>
    <mergeCell ref="H104:H106"/>
    <mergeCell ref="I104:I106"/>
    <mergeCell ref="D116:D118"/>
    <mergeCell ref="D119:D121"/>
    <mergeCell ref="A119:A121"/>
    <mergeCell ref="C128:C130"/>
    <mergeCell ref="D122:D124"/>
    <mergeCell ref="F122:F124"/>
    <mergeCell ref="F119:F121"/>
    <mergeCell ref="J131:J133"/>
    <mergeCell ref="A110:A112"/>
    <mergeCell ref="B110:B112"/>
    <mergeCell ref="C110:C112"/>
    <mergeCell ref="D110:D112"/>
    <mergeCell ref="F128:F130"/>
    <mergeCell ref="F131:F133"/>
    <mergeCell ref="I131:I133"/>
    <mergeCell ref="C119:C121"/>
    <mergeCell ref="E119:E121"/>
    <mergeCell ref="H110:H112"/>
    <mergeCell ref="I110:I112"/>
    <mergeCell ref="J110:J112"/>
    <mergeCell ref="E110:E112"/>
    <mergeCell ref="F110:F112"/>
    <mergeCell ref="A122:A124"/>
    <mergeCell ref="C125:C127"/>
    <mergeCell ref="E122:E124"/>
    <mergeCell ref="D131:D133"/>
    <mergeCell ref="E131:E133"/>
    <mergeCell ref="E128:E130"/>
    <mergeCell ref="D125:D127"/>
    <mergeCell ref="C131:C133"/>
    <mergeCell ref="D128:D130"/>
    <mergeCell ref="H131:H133"/>
    <mergeCell ref="J128:J130"/>
    <mergeCell ref="J116:J118"/>
    <mergeCell ref="J125:J127"/>
    <mergeCell ref="A176:A178"/>
    <mergeCell ref="B176:B178"/>
    <mergeCell ref="C176:C178"/>
    <mergeCell ref="E176:E178"/>
    <mergeCell ref="D176:D178"/>
    <mergeCell ref="A167:A169"/>
    <mergeCell ref="B167:B169"/>
    <mergeCell ref="A149:A151"/>
    <mergeCell ref="C167:C169"/>
    <mergeCell ref="D167:D169"/>
    <mergeCell ref="B149:B151"/>
    <mergeCell ref="D149:D151"/>
    <mergeCell ref="E149:E151"/>
    <mergeCell ref="A128:A130"/>
    <mergeCell ref="E167:E169"/>
    <mergeCell ref="A131:A133"/>
    <mergeCell ref="F167:F169"/>
    <mergeCell ref="B131:B133"/>
    <mergeCell ref="F140:F142"/>
    <mergeCell ref="F149:F151"/>
    <mergeCell ref="A137:A139"/>
    <mergeCell ref="B137:B139"/>
    <mergeCell ref="E137:E139"/>
    <mergeCell ref="F137:F139"/>
    <mergeCell ref="A152:A154"/>
    <mergeCell ref="A146:A148"/>
    <mergeCell ref="E146:E148"/>
    <mergeCell ref="F146:F148"/>
    <mergeCell ref="A164:A166"/>
    <mergeCell ref="B164:B166"/>
    <mergeCell ref="C164:C166"/>
    <mergeCell ref="D164:D166"/>
    <mergeCell ref="R146:R148"/>
    <mergeCell ref="L152:L154"/>
    <mergeCell ref="M152:M154"/>
    <mergeCell ref="R125:R127"/>
    <mergeCell ref="L125:L127"/>
    <mergeCell ref="M125:M127"/>
    <mergeCell ref="N125:N127"/>
    <mergeCell ref="P125:P127"/>
    <mergeCell ref="O125:O127"/>
    <mergeCell ref="Q125:Q127"/>
    <mergeCell ref="K125:K127"/>
    <mergeCell ref="N149:N151"/>
    <mergeCell ref="K128:K130"/>
    <mergeCell ref="N140:N142"/>
    <mergeCell ref="L128:L130"/>
    <mergeCell ref="N128:N130"/>
    <mergeCell ref="K131:K133"/>
    <mergeCell ref="M128:M130"/>
    <mergeCell ref="M131:M133"/>
    <mergeCell ref="M140:M142"/>
    <mergeCell ref="L140:L142"/>
    <mergeCell ref="N131:N133"/>
    <mergeCell ref="M149:M151"/>
    <mergeCell ref="O140:O142"/>
    <mergeCell ref="O131:O133"/>
    <mergeCell ref="O149:O151"/>
    <mergeCell ref="M134:M136"/>
    <mergeCell ref="N134:N136"/>
    <mergeCell ref="O134:O136"/>
    <mergeCell ref="P134:P136"/>
    <mergeCell ref="Q134:Q136"/>
    <mergeCell ref="R134:R136"/>
    <mergeCell ref="C140:C142"/>
    <mergeCell ref="D140:D142"/>
    <mergeCell ref="E140:E142"/>
    <mergeCell ref="C149:C151"/>
    <mergeCell ref="D158:D160"/>
    <mergeCell ref="K158:K160"/>
    <mergeCell ref="B152:B154"/>
    <mergeCell ref="C152:C154"/>
    <mergeCell ref="D152:D154"/>
    <mergeCell ref="E152:E154"/>
    <mergeCell ref="F152:F154"/>
    <mergeCell ref="H152:H154"/>
    <mergeCell ref="I152:I154"/>
    <mergeCell ref="B158:B160"/>
    <mergeCell ref="C158:C160"/>
    <mergeCell ref="L149:L151"/>
    <mergeCell ref="K149:K151"/>
    <mergeCell ref="J140:J142"/>
    <mergeCell ref="B146:B148"/>
    <mergeCell ref="C146:C148"/>
    <mergeCell ref="D146:D148"/>
    <mergeCell ref="H149:H151"/>
    <mergeCell ref="H158:H160"/>
    <mergeCell ref="H140:H142"/>
    <mergeCell ref="R176:R178"/>
    <mergeCell ref="N185:N187"/>
    <mergeCell ref="J176:J178"/>
    <mergeCell ref="J185:J187"/>
    <mergeCell ref="L185:L187"/>
    <mergeCell ref="H176:H178"/>
    <mergeCell ref="P176:P178"/>
    <mergeCell ref="K185:K187"/>
    <mergeCell ref="N194:N196"/>
    <mergeCell ref="M194:M196"/>
    <mergeCell ref="M185:M187"/>
    <mergeCell ref="R191:R193"/>
    <mergeCell ref="A182:A184"/>
    <mergeCell ref="B182:B184"/>
    <mergeCell ref="C182:C184"/>
    <mergeCell ref="D182:D184"/>
    <mergeCell ref="O128:O130"/>
    <mergeCell ref="I176:I178"/>
    <mergeCell ref="I185:I187"/>
    <mergeCell ref="Q176:Q178"/>
    <mergeCell ref="O176:O178"/>
    <mergeCell ref="R167:R169"/>
    <mergeCell ref="L167:L169"/>
    <mergeCell ref="M167:M169"/>
    <mergeCell ref="O167:O169"/>
    <mergeCell ref="P167:P169"/>
    <mergeCell ref="Q167:Q169"/>
    <mergeCell ref="N167:N169"/>
    <mergeCell ref="R140:R142"/>
    <mergeCell ref="R149:R151"/>
    <mergeCell ref="L158:L160"/>
    <mergeCell ref="R158:R160"/>
    <mergeCell ref="O203:O205"/>
    <mergeCell ref="P203:P205"/>
    <mergeCell ref="Q194:Q196"/>
    <mergeCell ref="P194:P196"/>
    <mergeCell ref="O194:O196"/>
    <mergeCell ref="M191:M193"/>
    <mergeCell ref="N191:N193"/>
    <mergeCell ref="O191:O193"/>
    <mergeCell ref="P191:P193"/>
    <mergeCell ref="Q191:Q193"/>
    <mergeCell ref="A185:A187"/>
    <mergeCell ref="F185:F187"/>
    <mergeCell ref="A194:A196"/>
    <mergeCell ref="E194:E196"/>
    <mergeCell ref="F194:F196"/>
    <mergeCell ref="H194:H196"/>
    <mergeCell ref="B194:B196"/>
    <mergeCell ref="C194:C196"/>
    <mergeCell ref="D194:D196"/>
    <mergeCell ref="Q185:Q187"/>
    <mergeCell ref="O185:O187"/>
    <mergeCell ref="P185:P187"/>
    <mergeCell ref="I194:I196"/>
    <mergeCell ref="L194:L196"/>
    <mergeCell ref="D185:D187"/>
    <mergeCell ref="B185:B187"/>
    <mergeCell ref="E203:E205"/>
    <mergeCell ref="H185:H187"/>
    <mergeCell ref="A200:A202"/>
    <mergeCell ref="B200:B202"/>
    <mergeCell ref="C200:C202"/>
    <mergeCell ref="D200:D202"/>
    <mergeCell ref="C206:C208"/>
    <mergeCell ref="H206:H208"/>
    <mergeCell ref="I206:I208"/>
    <mergeCell ref="N212:N214"/>
    <mergeCell ref="A206:A208"/>
    <mergeCell ref="F203:F205"/>
    <mergeCell ref="B206:B208"/>
    <mergeCell ref="A203:A205"/>
    <mergeCell ref="B203:B205"/>
    <mergeCell ref="C203:C205"/>
    <mergeCell ref="D206:D208"/>
    <mergeCell ref="E206:E208"/>
    <mergeCell ref="F206:F208"/>
    <mergeCell ref="A212:A214"/>
    <mergeCell ref="K209:K211"/>
    <mergeCell ref="I209:I211"/>
    <mergeCell ref="H212:H214"/>
    <mergeCell ref="B212:B214"/>
    <mergeCell ref="A209:A211"/>
    <mergeCell ref="B209:B211"/>
    <mergeCell ref="E209:E211"/>
    <mergeCell ref="M203:M205"/>
    <mergeCell ref="N203:N205"/>
    <mergeCell ref="I203:I205"/>
    <mergeCell ref="H203:H205"/>
    <mergeCell ref="D203:D205"/>
    <mergeCell ref="J203:J205"/>
    <mergeCell ref="L203:L205"/>
    <mergeCell ref="K203:K205"/>
    <mergeCell ref="M215:M217"/>
    <mergeCell ref="I215:I217"/>
    <mergeCell ref="I212:I214"/>
    <mergeCell ref="L209:L211"/>
    <mergeCell ref="L215:L217"/>
    <mergeCell ref="J215:J217"/>
    <mergeCell ref="K215:K217"/>
    <mergeCell ref="J209:J211"/>
    <mergeCell ref="J212:J214"/>
    <mergeCell ref="D209:D211"/>
    <mergeCell ref="C212:C214"/>
    <mergeCell ref="C209:C211"/>
    <mergeCell ref="K212:K214"/>
    <mergeCell ref="E212:E214"/>
    <mergeCell ref="D212:D214"/>
    <mergeCell ref="P206:P208"/>
    <mergeCell ref="D215:D217"/>
    <mergeCell ref="M212:M214"/>
    <mergeCell ref="M206:M208"/>
    <mergeCell ref="J206:J208"/>
    <mergeCell ref="L206:L208"/>
    <mergeCell ref="N206:N208"/>
    <mergeCell ref="K206:K208"/>
    <mergeCell ref="N209:N211"/>
    <mergeCell ref="P209:P211"/>
    <mergeCell ref="F215:F217"/>
    <mergeCell ref="H215:H217"/>
    <mergeCell ref="L212:L214"/>
    <mergeCell ref="N215:N217"/>
    <mergeCell ref="H209:H211"/>
    <mergeCell ref="F209:F211"/>
    <mergeCell ref="M209:M211"/>
    <mergeCell ref="N218:N220"/>
    <mergeCell ref="J218:J220"/>
    <mergeCell ref="P218:P220"/>
    <mergeCell ref="M218:M220"/>
    <mergeCell ref="H218:H220"/>
    <mergeCell ref="K218:K220"/>
    <mergeCell ref="O218:O220"/>
    <mergeCell ref="I218:I220"/>
    <mergeCell ref="B227:B229"/>
    <mergeCell ref="C227:C229"/>
    <mergeCell ref="L221:L223"/>
    <mergeCell ref="F224:F226"/>
    <mergeCell ref="K224:K226"/>
    <mergeCell ref="F221:F223"/>
    <mergeCell ref="K221:K223"/>
    <mergeCell ref="D221:D223"/>
    <mergeCell ref="I221:I223"/>
    <mergeCell ref="D224:D226"/>
    <mergeCell ref="I227:I229"/>
    <mergeCell ref="H221:H223"/>
    <mergeCell ref="E221:E223"/>
    <mergeCell ref="J221:J223"/>
    <mergeCell ref="A215:A217"/>
    <mergeCell ref="B215:B217"/>
    <mergeCell ref="B218:B220"/>
    <mergeCell ref="C218:C220"/>
    <mergeCell ref="A224:A226"/>
    <mergeCell ref="B224:B226"/>
    <mergeCell ref="C224:C226"/>
    <mergeCell ref="A221:A223"/>
    <mergeCell ref="C221:C223"/>
    <mergeCell ref="B221:B223"/>
    <mergeCell ref="C215:C217"/>
    <mergeCell ref="A227:A229"/>
    <mergeCell ref="E224:E226"/>
    <mergeCell ref="A218:A220"/>
    <mergeCell ref="D218:D220"/>
    <mergeCell ref="E218:E220"/>
    <mergeCell ref="F218:F220"/>
    <mergeCell ref="F227:F229"/>
    <mergeCell ref="E215:E217"/>
    <mergeCell ref="D239:D241"/>
    <mergeCell ref="C242:C244"/>
    <mergeCell ref="C230:C232"/>
    <mergeCell ref="C233:C235"/>
    <mergeCell ref="D242:D244"/>
    <mergeCell ref="H239:H241"/>
    <mergeCell ref="H242:H244"/>
    <mergeCell ref="D227:D229"/>
    <mergeCell ref="E227:E229"/>
    <mergeCell ref="A239:A241"/>
    <mergeCell ref="B239:B241"/>
    <mergeCell ref="A242:A244"/>
    <mergeCell ref="B242:B244"/>
    <mergeCell ref="A236:A238"/>
    <mergeCell ref="B236:B238"/>
    <mergeCell ref="A230:A232"/>
    <mergeCell ref="A233:A235"/>
    <mergeCell ref="B233:B235"/>
    <mergeCell ref="B230:B232"/>
    <mergeCell ref="C239:C241"/>
    <mergeCell ref="C236:C238"/>
    <mergeCell ref="F242:F244"/>
    <mergeCell ref="E239:E241"/>
    <mergeCell ref="E242:E244"/>
    <mergeCell ref="F236:F238"/>
    <mergeCell ref="E236:E238"/>
    <mergeCell ref="H227:H229"/>
    <mergeCell ref="D230:D232"/>
    <mergeCell ref="D236:D238"/>
    <mergeCell ref="D233:D235"/>
    <mergeCell ref="E233:E235"/>
    <mergeCell ref="F230:F232"/>
    <mergeCell ref="R233:R235"/>
    <mergeCell ref="O230:O232"/>
    <mergeCell ref="R230:R232"/>
    <mergeCell ref="Q230:Q232"/>
    <mergeCell ref="R227:R229"/>
    <mergeCell ref="Q236:Q238"/>
    <mergeCell ref="Q227:Q229"/>
    <mergeCell ref="R242:R244"/>
    <mergeCell ref="K239:K241"/>
    <mergeCell ref="J239:J241"/>
    <mergeCell ref="R239:R241"/>
    <mergeCell ref="O242:O244"/>
    <mergeCell ref="M242:M244"/>
    <mergeCell ref="Q239:Q241"/>
    <mergeCell ref="Q242:Q244"/>
    <mergeCell ref="O239:O241"/>
    <mergeCell ref="P239:P241"/>
    <mergeCell ref="M239:M241"/>
    <mergeCell ref="P242:P244"/>
    <mergeCell ref="J242:J244"/>
    <mergeCell ref="O233:O235"/>
    <mergeCell ref="K236:K238"/>
    <mergeCell ref="K230:K232"/>
    <mergeCell ref="O209:O211"/>
    <mergeCell ref="K242:K244"/>
    <mergeCell ref="K227:K229"/>
    <mergeCell ref="R209:R211"/>
    <mergeCell ref="R206:R208"/>
    <mergeCell ref="Q206:Q208"/>
    <mergeCell ref="R212:R214"/>
    <mergeCell ref="R215:R217"/>
    <mergeCell ref="Q212:Q214"/>
    <mergeCell ref="Q224:Q226"/>
    <mergeCell ref="O215:O217"/>
    <mergeCell ref="Q215:Q217"/>
    <mergeCell ref="P215:P217"/>
    <mergeCell ref="O212:O214"/>
    <mergeCell ref="P212:P214"/>
    <mergeCell ref="P221:P223"/>
    <mergeCell ref="O221:O223"/>
    <mergeCell ref="Q233:Q235"/>
    <mergeCell ref="O227:O229"/>
    <mergeCell ref="P227:P229"/>
    <mergeCell ref="O206:O208"/>
    <mergeCell ref="Q221:Q223"/>
    <mergeCell ref="R221:R223"/>
    <mergeCell ref="R218:R220"/>
    <mergeCell ref="O224:O226"/>
    <mergeCell ref="P224:P226"/>
    <mergeCell ref="R224:R226"/>
    <mergeCell ref="O236:O238"/>
    <mergeCell ref="P230:P232"/>
    <mergeCell ref="P236:P238"/>
    <mergeCell ref="P233:P235"/>
    <mergeCell ref="L218:L220"/>
    <mergeCell ref="L131:L133"/>
    <mergeCell ref="J233:J235"/>
    <mergeCell ref="J230:J232"/>
    <mergeCell ref="L176:L178"/>
    <mergeCell ref="K233:K235"/>
    <mergeCell ref="L230:L232"/>
    <mergeCell ref="J236:J238"/>
    <mergeCell ref="J227:J229"/>
    <mergeCell ref="K134:K136"/>
    <mergeCell ref="L134:L136"/>
    <mergeCell ref="K146:K148"/>
    <mergeCell ref="L146:L148"/>
    <mergeCell ref="K152:K154"/>
    <mergeCell ref="J167:J169"/>
    <mergeCell ref="K167:K169"/>
    <mergeCell ref="K176:K178"/>
    <mergeCell ref="J161:J163"/>
    <mergeCell ref="J173:J175"/>
    <mergeCell ref="K173:K175"/>
    <mergeCell ref="L173:L175"/>
    <mergeCell ref="K191:K193"/>
    <mergeCell ref="L191:L193"/>
    <mergeCell ref="J152:J154"/>
    <mergeCell ref="K140:K142"/>
    <mergeCell ref="J149:J151"/>
    <mergeCell ref="J158:J160"/>
    <mergeCell ref="M245:M247"/>
    <mergeCell ref="M236:M238"/>
    <mergeCell ref="M224:M226"/>
    <mergeCell ref="M233:M235"/>
    <mergeCell ref="L245:L247"/>
    <mergeCell ref="N245:N247"/>
    <mergeCell ref="N224:N226"/>
    <mergeCell ref="N227:N229"/>
    <mergeCell ref="N242:N244"/>
    <mergeCell ref="N230:N232"/>
    <mergeCell ref="L242:L244"/>
    <mergeCell ref="M221:M223"/>
    <mergeCell ref="N236:N238"/>
    <mergeCell ref="L233:L235"/>
    <mergeCell ref="M227:M229"/>
    <mergeCell ref="M230:M232"/>
    <mergeCell ref="N239:N241"/>
    <mergeCell ref="L227:L229"/>
    <mergeCell ref="L239:L241"/>
    <mergeCell ref="N221:N223"/>
    <mergeCell ref="N233:N235"/>
    <mergeCell ref="L236:L238"/>
    <mergeCell ref="L224:L226"/>
    <mergeCell ref="D29:D31"/>
    <mergeCell ref="E29:E31"/>
    <mergeCell ref="F29:F31"/>
    <mergeCell ref="H29:H31"/>
    <mergeCell ref="I29:I31"/>
    <mergeCell ref="J29:J31"/>
    <mergeCell ref="K29:K31"/>
    <mergeCell ref="L29:L31"/>
    <mergeCell ref="M29:M31"/>
    <mergeCell ref="N29:N31"/>
    <mergeCell ref="O29:O31"/>
    <mergeCell ref="P29:P31"/>
    <mergeCell ref="Q29:Q31"/>
    <mergeCell ref="R29:R31"/>
    <mergeCell ref="J137:J139"/>
    <mergeCell ref="K137:K139"/>
    <mergeCell ref="L137:L139"/>
    <mergeCell ref="M137:M139"/>
    <mergeCell ref="N137:N139"/>
    <mergeCell ref="O137:O139"/>
    <mergeCell ref="P137:P139"/>
    <mergeCell ref="Q137:Q139"/>
    <mergeCell ref="R137:R139"/>
    <mergeCell ref="H35:H37"/>
    <mergeCell ref="I35:I37"/>
    <mergeCell ref="J35:J37"/>
    <mergeCell ref="K35:K37"/>
    <mergeCell ref="D89:D91"/>
    <mergeCell ref="H86:H88"/>
    <mergeCell ref="P68:P70"/>
    <mergeCell ref="Q68:Q70"/>
    <mergeCell ref="R68:R70"/>
    <mergeCell ref="A134:A136"/>
    <mergeCell ref="B134:B136"/>
    <mergeCell ref="C134:C136"/>
    <mergeCell ref="D134:D136"/>
    <mergeCell ref="E134:E136"/>
    <mergeCell ref="F134:F136"/>
    <mergeCell ref="H134:H136"/>
    <mergeCell ref="I134:I136"/>
    <mergeCell ref="J134:J136"/>
    <mergeCell ref="R35:R37"/>
    <mergeCell ref="A38:A40"/>
    <mergeCell ref="B38:B40"/>
    <mergeCell ref="C38:C40"/>
    <mergeCell ref="D38:D40"/>
    <mergeCell ref="E38:E40"/>
    <mergeCell ref="F38:F40"/>
    <mergeCell ref="H38:H40"/>
    <mergeCell ref="I38:I40"/>
    <mergeCell ref="J38:J40"/>
    <mergeCell ref="K38:K40"/>
    <mergeCell ref="L38:L40"/>
    <mergeCell ref="M38:M40"/>
    <mergeCell ref="N38:N40"/>
    <mergeCell ref="O38:O40"/>
    <mergeCell ref="P38:P40"/>
    <mergeCell ref="Q38:Q40"/>
    <mergeCell ref="R38:R40"/>
    <mergeCell ref="B35:B37"/>
    <mergeCell ref="C35:C37"/>
    <mergeCell ref="D35:D37"/>
    <mergeCell ref="E35:E37"/>
    <mergeCell ref="F35:F37"/>
    <mergeCell ref="A71:A73"/>
    <mergeCell ref="B71:B73"/>
    <mergeCell ref="C71:C73"/>
    <mergeCell ref="D71:D73"/>
    <mergeCell ref="E71:E73"/>
    <mergeCell ref="F71:F73"/>
    <mergeCell ref="H71:H73"/>
    <mergeCell ref="I71:I73"/>
    <mergeCell ref="J71:J73"/>
    <mergeCell ref="K71:K73"/>
    <mergeCell ref="L71:L73"/>
    <mergeCell ref="M71:M73"/>
    <mergeCell ref="N71:N73"/>
    <mergeCell ref="O71:O73"/>
    <mergeCell ref="P71:P73"/>
    <mergeCell ref="Q71:Q73"/>
    <mergeCell ref="R71:R73"/>
    <mergeCell ref="A68:A70"/>
    <mergeCell ref="B68:B70"/>
    <mergeCell ref="C68:C70"/>
    <mergeCell ref="D68:D70"/>
    <mergeCell ref="E68:E70"/>
    <mergeCell ref="F68:F70"/>
    <mergeCell ref="H68:H70"/>
    <mergeCell ref="I68:I70"/>
    <mergeCell ref="J68:J70"/>
    <mergeCell ref="P74:P76"/>
    <mergeCell ref="R77:R79"/>
    <mergeCell ref="A80:A82"/>
    <mergeCell ref="B80:B82"/>
    <mergeCell ref="C80:C82"/>
    <mergeCell ref="D80:D82"/>
    <mergeCell ref="E80:E82"/>
    <mergeCell ref="F80:F82"/>
    <mergeCell ref="H80:H82"/>
    <mergeCell ref="I80:I82"/>
    <mergeCell ref="J80:J82"/>
    <mergeCell ref="K80:K82"/>
    <mergeCell ref="L80:L82"/>
    <mergeCell ref="M80:M82"/>
    <mergeCell ref="N80:N82"/>
    <mergeCell ref="O80:O82"/>
    <mergeCell ref="P80:P82"/>
    <mergeCell ref="Q80:Q82"/>
    <mergeCell ref="A77:A79"/>
    <mergeCell ref="B77:B79"/>
    <mergeCell ref="C77:C79"/>
    <mergeCell ref="D77:D79"/>
    <mergeCell ref="E77:E79"/>
    <mergeCell ref="P77:P79"/>
    <mergeCell ref="R80:R82"/>
    <mergeCell ref="A107:A109"/>
    <mergeCell ref="B107:B109"/>
    <mergeCell ref="C107:C109"/>
    <mergeCell ref="D107:D109"/>
    <mergeCell ref="E107:E109"/>
    <mergeCell ref="F107:F109"/>
    <mergeCell ref="H107:H109"/>
    <mergeCell ref="I107:I109"/>
    <mergeCell ref="J107:J109"/>
    <mergeCell ref="K107:K109"/>
    <mergeCell ref="L107:L109"/>
    <mergeCell ref="M107:M109"/>
    <mergeCell ref="N107:N109"/>
    <mergeCell ref="O107:O109"/>
    <mergeCell ref="P107:P109"/>
    <mergeCell ref="Q107:Q109"/>
    <mergeCell ref="R107:R109"/>
    <mergeCell ref="K104:K106"/>
    <mergeCell ref="J101:J103"/>
    <mergeCell ref="I101:I103"/>
    <mergeCell ref="F101:F103"/>
    <mergeCell ref="O101:O103"/>
    <mergeCell ref="Q92:Q94"/>
    <mergeCell ref="Q95:Q97"/>
    <mergeCell ref="O98:O100"/>
    <mergeCell ref="N98:N100"/>
    <mergeCell ref="L98:L100"/>
    <mergeCell ref="M98:M100"/>
    <mergeCell ref="D98:D100"/>
    <mergeCell ref="F98:F100"/>
    <mergeCell ref="H98:H100"/>
    <mergeCell ref="H146:H148"/>
    <mergeCell ref="I146:I148"/>
    <mergeCell ref="J146:J148"/>
    <mergeCell ref="O110:O112"/>
    <mergeCell ref="P110:P112"/>
    <mergeCell ref="Q110:Q112"/>
    <mergeCell ref="R110:R112"/>
    <mergeCell ref="A143:A145"/>
    <mergeCell ref="B143:B145"/>
    <mergeCell ref="C143:C145"/>
    <mergeCell ref="D143:D145"/>
    <mergeCell ref="E143:E145"/>
    <mergeCell ref="F143:F145"/>
    <mergeCell ref="H143:H145"/>
    <mergeCell ref="I143:I145"/>
    <mergeCell ref="J143:J145"/>
    <mergeCell ref="K143:K145"/>
    <mergeCell ref="L143:L145"/>
    <mergeCell ref="M143:M145"/>
    <mergeCell ref="N143:N145"/>
    <mergeCell ref="O143:O145"/>
    <mergeCell ref="P143:P145"/>
    <mergeCell ref="Q143:Q145"/>
    <mergeCell ref="R143:R145"/>
    <mergeCell ref="C137:C139"/>
    <mergeCell ref="D137:D139"/>
    <mergeCell ref="K110:K112"/>
    <mergeCell ref="L110:L112"/>
    <mergeCell ref="M110:M112"/>
    <mergeCell ref="N110:N112"/>
    <mergeCell ref="H137:H139"/>
    <mergeCell ref="I137:I139"/>
    <mergeCell ref="R161:R163"/>
    <mergeCell ref="A155:A157"/>
    <mergeCell ref="B155:B157"/>
    <mergeCell ref="C155:C157"/>
    <mergeCell ref="D155:D157"/>
    <mergeCell ref="E155:E157"/>
    <mergeCell ref="F155:F157"/>
    <mergeCell ref="H155:H157"/>
    <mergeCell ref="I155:I157"/>
    <mergeCell ref="J155:J157"/>
    <mergeCell ref="K155:K157"/>
    <mergeCell ref="L155:L157"/>
    <mergeCell ref="M155:M157"/>
    <mergeCell ref="N155:N157"/>
    <mergeCell ref="O155:O157"/>
    <mergeCell ref="P155:P157"/>
    <mergeCell ref="R155:R157"/>
    <mergeCell ref="P158:P160"/>
    <mergeCell ref="N158:N160"/>
    <mergeCell ref="M158:M160"/>
    <mergeCell ref="Q158:Q160"/>
    <mergeCell ref="O158:O160"/>
    <mergeCell ref="Q155:Q157"/>
    <mergeCell ref="P149:P151"/>
    <mergeCell ref="I149:I151"/>
    <mergeCell ref="I158:I160"/>
    <mergeCell ref="M146:M148"/>
    <mergeCell ref="N146:N148"/>
    <mergeCell ref="O146:O148"/>
    <mergeCell ref="P146:P148"/>
    <mergeCell ref="B140:B142"/>
    <mergeCell ref="E164:E166"/>
    <mergeCell ref="F164:F166"/>
    <mergeCell ref="H164:H166"/>
    <mergeCell ref="I164:I166"/>
    <mergeCell ref="J164:J166"/>
    <mergeCell ref="K164:K166"/>
    <mergeCell ref="L164:L166"/>
    <mergeCell ref="M164:M166"/>
    <mergeCell ref="N164:N166"/>
    <mergeCell ref="O164:O166"/>
    <mergeCell ref="P164:P166"/>
    <mergeCell ref="Q164:Q166"/>
    <mergeCell ref="A161:A163"/>
    <mergeCell ref="B161:B163"/>
    <mergeCell ref="C161:C163"/>
    <mergeCell ref="D161:D163"/>
    <mergeCell ref="E161:E163"/>
    <mergeCell ref="F161:F163"/>
    <mergeCell ref="H161:H163"/>
    <mergeCell ref="I161:I163"/>
    <mergeCell ref="K161:K163"/>
    <mergeCell ref="L161:L163"/>
    <mergeCell ref="M161:M163"/>
    <mergeCell ref="N161:N163"/>
    <mergeCell ref="O161:O163"/>
    <mergeCell ref="P161:P163"/>
    <mergeCell ref="Q161:Q163"/>
    <mergeCell ref="A170:A172"/>
    <mergeCell ref="B170:B172"/>
    <mergeCell ref="C170:C172"/>
    <mergeCell ref="D170:D172"/>
    <mergeCell ref="E170:E172"/>
    <mergeCell ref="F170:F172"/>
    <mergeCell ref="H170:H172"/>
    <mergeCell ref="I170:I172"/>
    <mergeCell ref="J170:J172"/>
    <mergeCell ref="K170:K172"/>
    <mergeCell ref="L170:L172"/>
    <mergeCell ref="M170:M172"/>
    <mergeCell ref="N170:N172"/>
    <mergeCell ref="O170:O172"/>
    <mergeCell ref="P170:P172"/>
    <mergeCell ref="Q170:Q172"/>
    <mergeCell ref="R170:R172"/>
    <mergeCell ref="M173:M175"/>
    <mergeCell ref="N173:N175"/>
    <mergeCell ref="O173:O175"/>
    <mergeCell ref="P173:P175"/>
    <mergeCell ref="Q173:Q175"/>
    <mergeCell ref="R173:R175"/>
    <mergeCell ref="A179:A181"/>
    <mergeCell ref="B179:B181"/>
    <mergeCell ref="C179:C181"/>
    <mergeCell ref="D179:D181"/>
    <mergeCell ref="E179:E181"/>
    <mergeCell ref="F179:F181"/>
    <mergeCell ref="H179:H181"/>
    <mergeCell ref="I179:I181"/>
    <mergeCell ref="J179:J181"/>
    <mergeCell ref="K179:K181"/>
    <mergeCell ref="L179:L181"/>
    <mergeCell ref="M179:M181"/>
    <mergeCell ref="N179:N181"/>
    <mergeCell ref="O179:O181"/>
    <mergeCell ref="P179:P181"/>
    <mergeCell ref="Q179:Q181"/>
    <mergeCell ref="A173:A175"/>
    <mergeCell ref="B173:B175"/>
    <mergeCell ref="C173:C175"/>
    <mergeCell ref="D173:D175"/>
    <mergeCell ref="E173:E175"/>
    <mergeCell ref="F173:F175"/>
    <mergeCell ref="H173:H175"/>
    <mergeCell ref="I173:I175"/>
    <mergeCell ref="R179:R181"/>
    <mergeCell ref="M176:M178"/>
    <mergeCell ref="E182:E184"/>
    <mergeCell ref="F182:F184"/>
    <mergeCell ref="H182:H184"/>
    <mergeCell ref="I182:I184"/>
    <mergeCell ref="J182:J184"/>
    <mergeCell ref="K182:K184"/>
    <mergeCell ref="L182:L184"/>
    <mergeCell ref="M182:M184"/>
    <mergeCell ref="N182:N184"/>
    <mergeCell ref="O182:O184"/>
    <mergeCell ref="P182:P184"/>
    <mergeCell ref="Q182:Q184"/>
    <mergeCell ref="R182:R184"/>
    <mergeCell ref="C185:C187"/>
    <mergeCell ref="E185:E187"/>
    <mergeCell ref="M197:M199"/>
    <mergeCell ref="N197:N199"/>
    <mergeCell ref="O197:O199"/>
    <mergeCell ref="P197:P199"/>
    <mergeCell ref="Q197:Q199"/>
    <mergeCell ref="R197:R199"/>
    <mergeCell ref="J194:J196"/>
    <mergeCell ref="K188:K190"/>
    <mergeCell ref="L188:L190"/>
    <mergeCell ref="M188:M190"/>
    <mergeCell ref="N188:N190"/>
    <mergeCell ref="O188:O190"/>
    <mergeCell ref="P188:P190"/>
    <mergeCell ref="Q188:Q190"/>
    <mergeCell ref="K197:K199"/>
    <mergeCell ref="L197:L199"/>
    <mergeCell ref="K194:K196"/>
    <mergeCell ref="E200:E202"/>
    <mergeCell ref="F200:F202"/>
    <mergeCell ref="H200:H202"/>
    <mergeCell ref="I200:I202"/>
    <mergeCell ref="J200:J202"/>
    <mergeCell ref="K200:K202"/>
    <mergeCell ref="L200:L202"/>
    <mergeCell ref="M200:M202"/>
    <mergeCell ref="N200:N202"/>
    <mergeCell ref="O200:O202"/>
    <mergeCell ref="P200:P202"/>
    <mergeCell ref="Q200:Q202"/>
    <mergeCell ref="R200:R202"/>
    <mergeCell ref="A197:A199"/>
    <mergeCell ref="B197:B199"/>
    <mergeCell ref="C197:C199"/>
    <mergeCell ref="D197:D199"/>
    <mergeCell ref="E197:E199"/>
    <mergeCell ref="F197:F199"/>
    <mergeCell ref="H197:H199"/>
    <mergeCell ref="I197:I199"/>
    <mergeCell ref="J197:J199"/>
    <mergeCell ref="A188:A190"/>
    <mergeCell ref="B188:B190"/>
    <mergeCell ref="C188:C190"/>
    <mergeCell ref="D188:D190"/>
    <mergeCell ref="E188:E190"/>
    <mergeCell ref="F188:F190"/>
    <mergeCell ref="H188:H190"/>
    <mergeCell ref="I188:I190"/>
    <mergeCell ref="J188:J190"/>
    <mergeCell ref="A191:A193"/>
    <mergeCell ref="B191:B193"/>
    <mergeCell ref="C191:C193"/>
    <mergeCell ref="D191:D193"/>
    <mergeCell ref="E191:E193"/>
    <mergeCell ref="F191:F193"/>
    <mergeCell ref="H191:H193"/>
    <mergeCell ref="I191:I193"/>
    <mergeCell ref="J191:J193"/>
  </mergeCells>
  <phoneticPr fontId="17" type="noConversion"/>
  <printOptions horizontalCentered="1"/>
  <pageMargins left="0.70866141732283472" right="0.70866141732283472" top="0.8246744791666667" bottom="0.74803149606299213" header="0.31496062992125984" footer="0.31496062992125984"/>
  <pageSetup paperSize="119" scale="21" fitToHeight="0" orientation="landscape" horizontalDpi="4294967295" verticalDpi="4294967295" r:id="rId1"/>
  <headerFooter>
    <oddHeader>&amp;L&amp;G&amp;C&amp;"-,Negrita"&amp;14INDICADORES DE DESEMPEÑO MEDICINA DE ALTA ESPECIALIDAD&amp;R&amp;G</oddHeader>
    <oddFooter>&amp;C&amp;P</oddFooter>
  </headerFooter>
  <rowBreaks count="22" manualBreakCount="22">
    <brk id="16" max="17" man="1"/>
    <brk id="28" max="17" man="1"/>
    <brk id="31" max="17" man="1"/>
    <brk id="46" max="17" man="1"/>
    <brk id="55" max="17" man="1"/>
    <brk id="64" max="17" man="1"/>
    <brk id="85" max="17" man="1"/>
    <brk id="94" max="17" man="1"/>
    <brk id="100" max="17" man="1"/>
    <brk id="115" max="17" man="1"/>
    <brk id="124" max="17" man="1"/>
    <brk id="133" max="17" man="1"/>
    <brk id="139" max="17" man="1"/>
    <brk id="166" max="17" man="1"/>
    <brk id="178" max="17" man="1"/>
    <brk id="187" max="17" man="1"/>
    <brk id="193" max="17" man="1"/>
    <brk id="208" max="17" man="1"/>
    <brk id="217" max="17" man="1"/>
    <brk id="226" max="17" man="1"/>
    <brk id="235" max="17" man="1"/>
    <brk id="244" max="17"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INFO ESTADÍSTICA HOSPITALARIA </vt:lpstr>
      <vt:lpstr>INDICADORES IMAE</vt:lpstr>
      <vt:lpstr>'INDICADORES IMAE'!Área_de_impresión</vt:lpstr>
      <vt:lpstr>'INFO ESTADÍSTICA HOSPITALARIA '!Área_de_impresión</vt:lpstr>
      <vt:lpstr>'INDICADORES IMAE'!Títulos_a_imprimir</vt:lpstr>
      <vt:lpstr>'INFO ESTADÍSTICA HOSPITALARIA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Yomara nice Dominguez Contreras</dc:creator>
  <cp:lastModifiedBy>robperez</cp:lastModifiedBy>
  <cp:lastPrinted>2020-08-20T15:53:08Z</cp:lastPrinted>
  <dcterms:created xsi:type="dcterms:W3CDTF">2013-08-16T17:57:23Z</dcterms:created>
  <dcterms:modified xsi:type="dcterms:W3CDTF">2023-09-19T19:32:36Z</dcterms:modified>
</cp:coreProperties>
</file>